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3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'COPARTICIPACION'!$A$2:$D$21</definedName>
    <definedName name="_xlnm.Print_Area" localSheetId="3">'EAI'!$A$2:$F$98</definedName>
    <definedName name="_xlnm.Print_Area" localSheetId="1">'EROGACIONES'!$A$68:$E$133</definedName>
    <definedName name="_xlnm.Print_Area" localSheetId="0">'RECURSOS'!$A$60:$E$117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C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</commentList>
</comments>
</file>

<file path=xl/sharedStrings.xml><?xml version="1.0" encoding="utf-8"?>
<sst xmlns="http://schemas.openxmlformats.org/spreadsheetml/2006/main" count="385" uniqueCount="231">
  <si>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</si>
  <si>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</si>
  <si>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</si>
  <si>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</si>
  <si>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</si>
  <si>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</si>
  <si>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</si>
  <si>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</si>
  <si>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</si>
  <si>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</si>
  <si>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</si>
  <si>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</si>
  <si>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</si>
  <si>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</si>
  <si>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</si>
  <si>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</si>
  <si>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Dirección General de Programación y Estadística Hacendal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</si>
  <si>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</si>
  <si>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</si>
  <si>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</si>
  <si>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</si>
  <si>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</si>
  <si>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</si>
  <si>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</si>
  <si>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</si>
  <si>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</si>
  <si>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</si>
  <si>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</si>
  <si>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</si>
  <si>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</si>
  <si>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</si>
  <si>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</si>
  <si>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</si>
  <si>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</si>
  <si>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</si>
  <si>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</si>
  <si>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</si>
  <si>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</si>
  <si>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</si>
  <si>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</si>
  <si>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</si>
  <si>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</si>
  <si>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</si>
  <si>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</si>
  <si>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</si>
  <si>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</si>
  <si>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</si>
  <si>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</si>
  <si>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</si>
  <si>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</si>
  <si>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</si>
  <si>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</si>
  <si>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</si>
  <si>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</si>
  <si>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</si>
  <si>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</si>
  <si>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</si>
  <si>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</si>
  <si>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Dirección General de Programación y Estadística Hacendal.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</si>
  <si>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</si>
  <si>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</si>
  <si>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</si>
  <si>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</si>
  <si>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</si>
  <si>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</si>
  <si>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</si>
  <si>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</si>
  <si>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</si>
  <si>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</si>
  <si>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</si>
  <si>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</si>
  <si>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</si>
  <si>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</si>
  <si>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</si>
  <si>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</si>
  <si>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</si>
  <si>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</si>
  <si>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</si>
  <si>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</si>
  <si>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</si>
  <si>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</si>
  <si>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</si>
  <si>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</si>
  <si>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</si>
  <si>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</si>
  <si>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 xml:space="preserve"> 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</si>
  <si>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</si>
  <si>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</si>
  <si>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</si>
  <si>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</si>
  <si>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(1)En Otros Recursos Nacionales y Provinciales se incluyen: Las Contribuciones de Seguridad Social, Ventas de Bienes y Serv. Públicos, Rentas de la Propiedad, Transferencias corrientes y Recursos de Capital.</t>
  </si>
  <si>
    <t>II-A) EROGACIONES DE LA ADMINISTRACION PROVINCIAL (1)</t>
  </si>
  <si>
    <t>II-B) EROGACIONES DE LA ADMINISTRACION PROVINCIAL (1)</t>
  </si>
  <si>
    <t>En Pesos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</si>
  <si>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</si>
  <si>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</si>
  <si>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</si>
  <si>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</si>
  <si>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</si>
  <si>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</si>
  <si>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</si>
  <si>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 (1)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</si>
  <si>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</si>
  <si>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</si>
  <si>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</si>
  <si>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</si>
  <si>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</si>
  <si>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</si>
  <si>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</si>
  <si>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</si>
  <si>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Prestaciones de la Seguridad Social  (Neto del déficit de la</t>
  </si>
  <si>
    <t>Caja de Jubilaciones y Pensiones)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</si>
  <si>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</si>
  <si>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</si>
  <si>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</si>
  <si>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</si>
  <si>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</si>
  <si>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</si>
  <si>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</si>
  <si>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</si>
  <si>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</si>
  <si>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</si>
  <si>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</si>
  <si>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</si>
  <si>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</si>
  <si>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</si>
  <si>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</si>
  <si>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</si>
  <si>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SIN CONTEMPLAR EL DÉFICIT</t>
  </si>
  <si>
    <t xml:space="preserve">DE LA CAJA DE JUBILACIONES Y PENSIONES </t>
  </si>
  <si>
    <t>ANTES DE CONTRIBUCIONES (VI-VII)</t>
  </si>
  <si>
    <t>IX -</t>
  </si>
  <si>
    <t>Prestaciones de la Seguridad Social  (Déficit de la Caja de</t>
  </si>
  <si>
    <t>Jubilaciones y Pensiones)</t>
  </si>
  <si>
    <t>X -</t>
  </si>
  <si>
    <t>RESULTADO FINANCIERO CONTEMPLANDO EL DÉFICIT</t>
  </si>
  <si>
    <t>ANTES DE CONTRIBUCIONES (VIII-IX)</t>
  </si>
  <si>
    <t>XI -</t>
  </si>
  <si>
    <t>CONTRIBUCIONES FIGURATIVAS</t>
  </si>
  <si>
    <t>XII -</t>
  </si>
  <si>
    <t>GASTOS FIGURATIVOS</t>
  </si>
  <si>
    <t>XIII -</t>
  </si>
  <si>
    <t>RESULTADO FINANCIERO (X+XI-XII)</t>
  </si>
  <si>
    <t>XIV -</t>
  </si>
  <si>
    <t>FUENTES FINANCIERAS</t>
  </si>
  <si>
    <t>Disminución de la Inversión Financiera</t>
  </si>
  <si>
    <t>- Venta de Acciones y Participación de Capital</t>
  </si>
  <si>
    <t>- Recuperacion de Prestamos de Corto Plazo</t>
  </si>
  <si>
    <t>- Venta de Títulos y Valores</t>
  </si>
  <si>
    <t>- Disminución de Otros Activos Financieros</t>
  </si>
  <si>
    <t>. Disminucion de Disponibilidades</t>
  </si>
  <si>
    <t>. Disminucion de Cuentas a Cobrar</t>
  </si>
  <si>
    <t>. Disminucion de Documentos a Cobrar</t>
  </si>
  <si>
    <t>. Dismin. Activos Dif.y adelan a Proveed.</t>
  </si>
  <si>
    <t>. Recuperacion Aportes Reintegrables</t>
  </si>
  <si>
    <t>- Recuperacion de Prestamos de Largo Plazo</t>
  </si>
  <si>
    <t>Endeudamiento Pco. e Incremento Pasivos</t>
  </si>
  <si>
    <t>- Colocacion Deuda Interna a Corto Plazo</t>
  </si>
  <si>
    <t>- Colocacion Deuda Externa a Corto Plazo</t>
  </si>
  <si>
    <t>- Obtención de Préstamos a Corto Plazo</t>
  </si>
  <si>
    <t>- Incremento de Otros Pasivos</t>
  </si>
  <si>
    <t>- Colocacion Deuda Interna a Largo Plazo</t>
  </si>
  <si>
    <t>- Colocacion Deuda Externa a Largo Plazo</t>
  </si>
  <si>
    <t>- Deuda Exigible</t>
  </si>
  <si>
    <t>- Obtencion de Prestamos a Largo Plazo</t>
  </si>
  <si>
    <t>Incremento del Patrimonio</t>
  </si>
  <si>
    <t>XV -</t>
  </si>
  <si>
    <t>APLICACIONES FINANCIERAS</t>
  </si>
  <si>
    <t>- Aportes de Capital</t>
  </si>
  <si>
    <t>- Concesion de Prestamos a Corto Plazo</t>
  </si>
  <si>
    <t>- Adquisición de Títulos y Valores</t>
  </si>
  <si>
    <t>- Incremento de Otros Activos Financieros</t>
  </si>
  <si>
    <t>. Incremento de Disponibilidades</t>
  </si>
  <si>
    <t>. Incremento de Cuentas a Cobrar</t>
  </si>
  <si>
    <t>. Incremento de Documentos a Cobrar</t>
  </si>
  <si>
    <t>. Incremento de Act. Dif. y Adel. a Proveed.</t>
  </si>
  <si>
    <t>- Concesion de Prestamos a Largo Plazo</t>
  </si>
  <si>
    <t>Amortización Deudas y Disminución Pasivos</t>
  </si>
  <si>
    <t>- Amortizacion Deuda Interna a Corto Plazo</t>
  </si>
  <si>
    <t>- Amortizacion Deuda Externa a Corto Plazo</t>
  </si>
  <si>
    <t>- Amortizacion de Prestamos a Corto Plazo</t>
  </si>
  <si>
    <t>- Disminución de Otros Pasivos</t>
  </si>
  <si>
    <t>- Amortizacion Deuda Interna a Largo Plazo</t>
  </si>
  <si>
    <t>- Amortizacion de Prestamos a Largo Plazo</t>
  </si>
  <si>
    <t>- Convers. Deuda a Largo Plazo en a Corto Plazo</t>
  </si>
  <si>
    <t>Disminución del Patrimonio</t>
  </si>
  <si>
    <t>Contribución para Aplic. Financieras</t>
  </si>
  <si>
    <t>Gastos Figurativos para Aplicaciones Financieras</t>
  </si>
  <si>
    <t>XVI -</t>
  </si>
  <si>
    <t>FINANCIAMIENTO NETO (XIII+XIV-XV)</t>
  </si>
  <si>
    <t>XVII -</t>
  </si>
  <si>
    <t>RESULTADO FINANCIERO NETO DE FUENTES</t>
  </si>
  <si>
    <t>Y APLICACIONES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</si>
  <si>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</si>
  <si>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</si>
  <si>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</si>
  <si>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</si>
  <si>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FUENTE: Contaduría General de la Provincia</t>
  </si>
  <si>
    <t>(4) Incluye: Impuesto Inmobiliario, Ingresos Brutos y Regimen Federal.</t>
  </si>
  <si>
    <t xml:space="preserve">      Coparticipación a MMCC (4)</t>
  </si>
  <si>
    <t>(4)Cifras del Presupuesto del ejercicio 2015</t>
  </si>
  <si>
    <t>(6)Cifras del Presupuesto del ejercicio 2015</t>
  </si>
  <si>
    <t>PRESUPUESTADO EJERCICIO 2015 (4)</t>
  </si>
  <si>
    <t>EJECUTADO EJERCICIO 2015 (3)</t>
  </si>
  <si>
    <t>PRESUPUESTADO EJERCICIO 2015 (6)</t>
  </si>
  <si>
    <t>EJECUTADO EJERCICIO 2015 (5)</t>
  </si>
  <si>
    <t>PRESUPUESTADO EJERCICIO 2015 (5)</t>
  </si>
  <si>
    <t>EJECUTADO EJERCICIO 2015 (2)</t>
  </si>
  <si>
    <t>(5) Cifras del Presupuesto Anual 2015.</t>
  </si>
  <si>
    <t>EJECUTADO EJERCICIO 2015 (1)</t>
  </si>
  <si>
    <t>XVIII -</t>
  </si>
  <si>
    <t>I.A) DATOS DEL MES DE OCTUBRE DE 2015</t>
  </si>
  <si>
    <t>(2)Corresponde a la ejecución del mes de Octubre de 2014.</t>
  </si>
  <si>
    <t>(3)Corresponde a la ejecución presupuestaria del mes de Octubre  de 2015</t>
  </si>
  <si>
    <t>(4)Corresponde a la ejecución del mes de Octubre de 2014</t>
  </si>
  <si>
    <t>(5)Corresponde a la ejecución presupuestaria del mes de Octubre de 2015.</t>
  </si>
  <si>
    <t>I.B) DATOS ACUMULADOS AL MES DE OCTUBRE DE 2015</t>
  </si>
  <si>
    <t>(2)Corresponde a la ejecución acumulada al mes de Octubre de 2014.</t>
  </si>
  <si>
    <t>(3)Corresponde a la ejecución presupuestaria acumulada al mes de Octubre  de 2015</t>
  </si>
  <si>
    <t>(4)Corresponde a la ejecución acumulada al mes de Octubre de 2014</t>
  </si>
  <si>
    <t>(5)Corresponde a la ejecución presupuestaria acumulada al mes de Octubre de 2015.</t>
  </si>
  <si>
    <t>II-A) DATOS DEL MES DE OCTUBRE DE 2015</t>
  </si>
  <si>
    <t>(2) Ejecución presupuestaria del mes de Octubre 2015 (Incluye déficit de la Caja de Jubilaciones y Pens.)</t>
  </si>
  <si>
    <t>(3) Cifras de la ejecución presupuestaria del mes de Octubre de 2014.</t>
  </si>
  <si>
    <t>(2) Ejecución presupuestaria del mes de Octubre 2015.(Incluye déficit de la Caja de Jubilaciones y Pens.)</t>
  </si>
  <si>
    <t>II-B) DATOS ACUMULADOS AL MES DE OCTUBRE DE 2015</t>
  </si>
  <si>
    <t>(2) Ejecución presupuestaria acumulada al mes de Octubre 2015 (Incluye déficit de la Caja de Jubilaciones y Pens.)</t>
  </si>
  <si>
    <t>(3) Cifras de la ejecución presupuestaria acumulada al mes de Octubre de 2014.</t>
  </si>
  <si>
    <t>(1) Corresponde a la ejecución acumulada al mes de Octubre de 2015.</t>
  </si>
  <si>
    <t>(2) Cifras de ejecución acumulada al mes de Octubre de 2014.</t>
  </si>
  <si>
    <t>Ejecución presupuestaria acumulada al mes de Octubre 2015.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</si>
</sst>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49" fillId="35" borderId="12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/>
    </xf>
    <xf numFmtId="3" fontId="49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9" fillId="35" borderId="12" xfId="0" applyNumberFormat="1" applyFont="1" applyFill="1" applyBorder="1" applyAlignment="1">
      <alignment/>
    </xf>
    <xf numFmtId="4" fontId="49" fillId="35" borderId="10" xfId="0" applyNumberFormat="1" applyFont="1" applyFill="1" applyBorder="1" applyAlignment="1">
      <alignment/>
    </xf>
    <xf numFmtId="4" fontId="49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53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52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4" fontId="7" fillId="0" borderId="25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4" fontId="7" fillId="0" borderId="20" xfId="0" applyNumberFormat="1" applyFont="1" applyBorder="1" applyAlignment="1" applyProtection="1">
      <alignment/>
      <protection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4" fontId="9" fillId="0" borderId="20" xfId="0" applyNumberFormat="1" applyFont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4" fontId="7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indent="3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left" vertical="top" wrapText="1"/>
    </xf>
    <xf numFmtId="4" fontId="9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>
      <alignment horizontal="left" indent="1"/>
    </xf>
    <xf numFmtId="0" fontId="0" fillId="0" borderId="0" xfId="0" applyAlignment="1">
      <alignment horizontal="justify" vertical="center" wrapText="1"/>
    </xf>
    <xf numFmtId="0" fontId="0" fillId="0" borderId="26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56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zoomScalePageLayoutView="0" workbookViewId="0" topLeftCell="A1">
      <selection activeCell="C107" sqref="C107"/>
    </sheetView>
  </sheetViews>
  <sheetFormatPr defaultColWidth="9.140625" defaultRowHeight="15"/>
  <cols>
    <col min="1" max="1" width="39.28125" style="0" customWidth="1"/>
    <col min="2" max="2" width="16.28125" style="0" customWidth="1"/>
    <col min="3" max="3" width="22.421875" style="0" customWidth="1"/>
    <col min="4" max="4" width="15.7109375" style="0" customWidth="1"/>
    <col min="5" max="5" width="17.42187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83</v>
      </c>
      <c r="B2" s="2"/>
    </row>
    <row r="3" spans="1:2" ht="16.5" customHeight="1">
      <c r="A3" s="2" t="s">
        <v>211</v>
      </c>
      <c r="B3" s="2"/>
    </row>
    <row r="4" spans="1:2" ht="16.5" customHeight="1">
      <c r="A4" s="7" t="s">
        <v>17</v>
      </c>
      <c r="B4" s="7"/>
    </row>
    <row r="5" ht="16.5" customHeight="1">
      <c r="A5" t="s">
        <v>56</v>
      </c>
    </row>
    <row r="6" spans="1:7" ht="49.5" customHeight="1">
      <c r="A6" s="5" t="s">
        <v>1</v>
      </c>
      <c r="B6" s="6" t="s">
        <v>202</v>
      </c>
      <c r="C6" s="6" t="s">
        <v>203</v>
      </c>
      <c r="D6" s="6" t="s">
        <v>12</v>
      </c>
      <c r="E6" s="6" t="s">
        <v>80</v>
      </c>
      <c r="F6" s="21"/>
      <c r="G6" s="22"/>
    </row>
    <row r="7" spans="1:7" ht="16.5" customHeight="1">
      <c r="A7" s="9" t="s">
        <v>3</v>
      </c>
      <c r="B7" s="30">
        <v>74065.79300000002</v>
      </c>
      <c r="C7" s="30">
        <f>SUM(C8:C11)</f>
        <v>7422.03</v>
      </c>
      <c r="D7" s="30">
        <f>+C7/$C$16*100</f>
        <v>98.30008555860765</v>
      </c>
      <c r="E7" s="30">
        <v>5672.117</v>
      </c>
      <c r="F7" s="23"/>
      <c r="G7" s="24"/>
    </row>
    <row r="8" spans="1:8" ht="16.5" customHeight="1">
      <c r="A8" s="4" t="s">
        <v>4</v>
      </c>
      <c r="B8" s="29">
        <v>53289.40900000001</v>
      </c>
      <c r="C8" s="29">
        <v>5122.37</v>
      </c>
      <c r="D8" s="29">
        <f aca="true" t="shared" si="0" ref="D8:D16">+C8/$C$16*100</f>
        <v>67.8425456731979</v>
      </c>
      <c r="E8" s="29">
        <v>3886.66</v>
      </c>
      <c r="F8" s="25"/>
      <c r="G8" s="26"/>
      <c r="H8" s="41"/>
    </row>
    <row r="9" spans="1:8" ht="16.5" customHeight="1">
      <c r="A9" s="4" t="s">
        <v>5</v>
      </c>
      <c r="B9" s="29">
        <v>12759.557</v>
      </c>
      <c r="C9" s="29">
        <v>1399.48</v>
      </c>
      <c r="D9" s="29">
        <f t="shared" si="0"/>
        <v>18.535226041603202</v>
      </c>
      <c r="E9" s="29">
        <v>1098.085</v>
      </c>
      <c r="F9" s="25"/>
      <c r="G9" s="26"/>
      <c r="H9" s="41"/>
    </row>
    <row r="10" spans="1:8" ht="16.5" customHeight="1">
      <c r="A10" s="4" t="s">
        <v>6</v>
      </c>
      <c r="B10" s="29">
        <v>4048.026</v>
      </c>
      <c r="C10" s="29">
        <v>465.86</v>
      </c>
      <c r="D10" s="29">
        <f t="shared" si="0"/>
        <v>6.170020581745555</v>
      </c>
      <c r="E10" s="29">
        <v>355.688</v>
      </c>
      <c r="F10" s="25"/>
      <c r="G10" s="26"/>
      <c r="H10" s="41"/>
    </row>
    <row r="11" spans="1:8" ht="16.5" customHeight="1">
      <c r="A11" s="4" t="s">
        <v>7</v>
      </c>
      <c r="B11" s="29">
        <v>3968.801</v>
      </c>
      <c r="C11" s="29">
        <v>434.32</v>
      </c>
      <c r="D11" s="29">
        <f t="shared" si="0"/>
        <v>5.752293262060982</v>
      </c>
      <c r="E11" s="29">
        <v>331.684</v>
      </c>
      <c r="F11" s="25"/>
      <c r="G11" s="26"/>
      <c r="H11" s="41"/>
    </row>
    <row r="12" spans="1:7" ht="16.5" customHeight="1">
      <c r="A12" s="9" t="s">
        <v>8</v>
      </c>
      <c r="B12" s="30">
        <v>2566.863</v>
      </c>
      <c r="C12" s="30">
        <f>SUM(C13:C15)</f>
        <v>128.35</v>
      </c>
      <c r="D12" s="30">
        <f t="shared" si="0"/>
        <v>1.6999144413923535</v>
      </c>
      <c r="E12" s="30">
        <v>164.291</v>
      </c>
      <c r="F12" s="23"/>
      <c r="G12" s="24"/>
    </row>
    <row r="13" spans="1:8" ht="16.5" customHeight="1">
      <c r="A13" s="4" t="s">
        <v>9</v>
      </c>
      <c r="B13" s="29"/>
      <c r="C13" s="29"/>
      <c r="D13" s="29">
        <f t="shared" si="0"/>
        <v>0</v>
      </c>
      <c r="E13" s="29"/>
      <c r="F13" s="25"/>
      <c r="G13" s="26"/>
      <c r="H13" s="41"/>
    </row>
    <row r="14" spans="1:8" ht="16.5" customHeight="1">
      <c r="A14" s="4" t="s">
        <v>10</v>
      </c>
      <c r="B14" s="29">
        <v>2441.466</v>
      </c>
      <c r="C14" s="29">
        <v>110.88</v>
      </c>
      <c r="D14" s="29">
        <f t="shared" si="0"/>
        <v>1.4685353584852683</v>
      </c>
      <c r="E14" s="29">
        <v>152.237</v>
      </c>
      <c r="F14" s="25"/>
      <c r="G14" s="26"/>
      <c r="H14" s="41"/>
    </row>
    <row r="15" spans="1:8" ht="16.5" customHeight="1">
      <c r="A15" s="4" t="s">
        <v>11</v>
      </c>
      <c r="B15" s="29">
        <v>125.397</v>
      </c>
      <c r="C15" s="29">
        <v>17.47</v>
      </c>
      <c r="D15" s="29">
        <f t="shared" si="0"/>
        <v>0.23137908290708545</v>
      </c>
      <c r="E15" s="29">
        <v>12.054</v>
      </c>
      <c r="F15" s="25"/>
      <c r="G15" s="26"/>
      <c r="H15" s="41"/>
    </row>
    <row r="16" spans="1:7" ht="16.5" customHeight="1">
      <c r="A16" s="10" t="s">
        <v>13</v>
      </c>
      <c r="B16" s="32">
        <v>76632.65600000002</v>
      </c>
      <c r="C16" s="32">
        <f>+C12+C7</f>
        <v>7550.38</v>
      </c>
      <c r="D16" s="32">
        <f t="shared" si="0"/>
        <v>100</v>
      </c>
      <c r="E16" s="32">
        <v>5836.408</v>
      </c>
      <c r="F16" s="23"/>
      <c r="G16" s="24"/>
    </row>
    <row r="17" spans="1:6" ht="33.75" customHeight="1">
      <c r="A17" s="119" t="s">
        <v>14</v>
      </c>
      <c r="B17" s="119"/>
      <c r="C17" s="119"/>
      <c r="D17" s="119"/>
      <c r="E17" s="119"/>
      <c r="F17" s="20"/>
    </row>
    <row r="18" spans="1:6" ht="16.5" customHeight="1">
      <c r="A18" s="121" t="s">
        <v>212</v>
      </c>
      <c r="B18" s="121"/>
      <c r="C18" s="121"/>
      <c r="D18" s="121"/>
      <c r="E18" s="121"/>
      <c r="F18" s="33"/>
    </row>
    <row r="19" spans="1:6" ht="16.5" customHeight="1">
      <c r="A19" t="s">
        <v>213</v>
      </c>
      <c r="B19" s="33"/>
      <c r="C19" s="33"/>
      <c r="D19" s="33"/>
      <c r="E19" s="33"/>
      <c r="F19" s="33"/>
    </row>
    <row r="20" spans="1:6" ht="16.5" customHeight="1">
      <c r="A20" t="s">
        <v>200</v>
      </c>
      <c r="B20" s="45"/>
      <c r="C20" s="45"/>
      <c r="D20" s="45"/>
      <c r="E20" s="45"/>
      <c r="F20" s="45"/>
    </row>
    <row r="21" spans="2:6" ht="16.5" customHeight="1">
      <c r="B21" s="48"/>
      <c r="C21" s="48"/>
      <c r="D21" s="48"/>
      <c r="E21" s="48"/>
      <c r="F21" s="48"/>
    </row>
    <row r="22" ht="16.5" customHeight="1">
      <c r="A22" t="s">
        <v>193</v>
      </c>
    </row>
    <row r="23" spans="1:2" ht="16.5" customHeight="1">
      <c r="A23" s="3" t="s">
        <v>16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OCTUBRE DE 2015</v>
      </c>
      <c r="B27" s="2"/>
    </row>
    <row r="28" spans="1:2" ht="16.5" customHeight="1">
      <c r="A28" s="7" t="s">
        <v>15</v>
      </c>
      <c r="B28" s="43"/>
    </row>
    <row r="29" ht="16.5" customHeight="1">
      <c r="A29" t="s">
        <v>56</v>
      </c>
    </row>
    <row r="30" spans="1:6" ht="46.5" customHeight="1">
      <c r="A30" s="5" t="s">
        <v>1</v>
      </c>
      <c r="B30" s="6" t="s">
        <v>204</v>
      </c>
      <c r="C30" s="6" t="s">
        <v>205</v>
      </c>
      <c r="D30" s="6" t="s">
        <v>12</v>
      </c>
      <c r="E30" s="6" t="s">
        <v>79</v>
      </c>
      <c r="F30" s="21"/>
    </row>
    <row r="31" spans="1:6" ht="15">
      <c r="A31" s="9" t="s">
        <v>60</v>
      </c>
      <c r="B31" s="30">
        <v>53289.40900000001</v>
      </c>
      <c r="C31" s="30">
        <f>+C32+C38</f>
        <v>5122.37</v>
      </c>
      <c r="D31" s="30">
        <f aca="true" t="shared" si="1" ref="D31:D48">+C31/$C$49*100</f>
        <v>67.84252770257187</v>
      </c>
      <c r="E31" s="30">
        <v>3886.6549999999997</v>
      </c>
      <c r="F31" s="28"/>
    </row>
    <row r="32" spans="1:6" ht="16.5" customHeight="1">
      <c r="A32" s="4" t="s">
        <v>61</v>
      </c>
      <c r="B32" s="29">
        <v>19061.635000000002</v>
      </c>
      <c r="C32" s="29">
        <f>SUM(C33:C37)</f>
        <v>1832.8500000000001</v>
      </c>
      <c r="D32" s="29">
        <f t="shared" si="1"/>
        <v>24.27493072535933</v>
      </c>
      <c r="E32" s="29">
        <v>1444.8819999999998</v>
      </c>
      <c r="F32" s="28"/>
    </row>
    <row r="33" spans="1:6" ht="16.5" customHeight="1">
      <c r="A33" s="4" t="s">
        <v>62</v>
      </c>
      <c r="B33" s="29">
        <v>15288.383</v>
      </c>
      <c r="C33" s="29">
        <v>1433.79</v>
      </c>
      <c r="D33" s="29">
        <f t="shared" si="1"/>
        <v>18.989635226403117</v>
      </c>
      <c r="E33" s="29">
        <v>1156.857</v>
      </c>
      <c r="F33" s="28"/>
    </row>
    <row r="34" spans="1:6" ht="16.5" customHeight="1">
      <c r="A34" s="4" t="s">
        <v>63</v>
      </c>
      <c r="B34" s="29">
        <v>137.075</v>
      </c>
      <c r="C34" s="29">
        <v>6.65</v>
      </c>
      <c r="D34" s="29">
        <f t="shared" si="1"/>
        <v>0.08807501395293643</v>
      </c>
      <c r="E34" s="29">
        <v>4.685</v>
      </c>
      <c r="F34" s="28"/>
    </row>
    <row r="35" spans="1:6" ht="16.5" customHeight="1">
      <c r="A35" s="4" t="s">
        <v>64</v>
      </c>
      <c r="B35" s="29">
        <v>1599.597</v>
      </c>
      <c r="C35" s="29">
        <v>171.78</v>
      </c>
      <c r="D35" s="29">
        <f t="shared" si="1"/>
        <v>2.2751166762158523</v>
      </c>
      <c r="E35" s="29">
        <v>128.568</v>
      </c>
      <c r="F35" s="28"/>
    </row>
    <row r="36" spans="1:6" ht="16.5" customHeight="1">
      <c r="A36" s="4" t="s">
        <v>65</v>
      </c>
      <c r="B36" s="29">
        <v>2004.111</v>
      </c>
      <c r="C36" s="29">
        <v>215.73</v>
      </c>
      <c r="D36" s="29">
        <f t="shared" si="1"/>
        <v>2.8572064300852595</v>
      </c>
      <c r="E36" s="29">
        <v>151.004</v>
      </c>
      <c r="F36" s="28"/>
    </row>
    <row r="37" spans="1:6" ht="16.5" customHeight="1">
      <c r="A37" s="4" t="s">
        <v>66</v>
      </c>
      <c r="B37" s="29">
        <v>32.469</v>
      </c>
      <c r="C37" s="29">
        <v>4.9</v>
      </c>
      <c r="D37" s="29">
        <f t="shared" si="1"/>
        <v>0.06489737870216368</v>
      </c>
      <c r="E37" s="29">
        <v>3.768</v>
      </c>
      <c r="F37" s="28"/>
    </row>
    <row r="38" spans="1:6" ht="16.5" customHeight="1">
      <c r="A38" s="4" t="s">
        <v>67</v>
      </c>
      <c r="B38" s="29">
        <v>34227.774000000005</v>
      </c>
      <c r="C38" s="29">
        <f>SUM(C39:C45)</f>
        <v>3289.52</v>
      </c>
      <c r="D38" s="29">
        <f t="shared" si="1"/>
        <v>43.567596977212546</v>
      </c>
      <c r="E38" s="29">
        <v>2441.7729999999997</v>
      </c>
      <c r="F38" s="28"/>
    </row>
    <row r="39" spans="1:6" ht="16.5" customHeight="1">
      <c r="A39" s="4" t="s">
        <v>68</v>
      </c>
      <c r="B39" s="29">
        <v>13983.847</v>
      </c>
      <c r="C39" s="29">
        <v>1419.97</v>
      </c>
      <c r="D39" s="29">
        <f t="shared" si="1"/>
        <v>18.80659812973701</v>
      </c>
      <c r="E39" s="29">
        <v>1057.774</v>
      </c>
      <c r="F39" s="28"/>
    </row>
    <row r="40" spans="1:6" ht="16.5" customHeight="1">
      <c r="A40" s="4" t="s">
        <v>69</v>
      </c>
      <c r="B40" s="29">
        <v>946.3000000000001</v>
      </c>
      <c r="C40" s="29">
        <v>95.77</v>
      </c>
      <c r="D40" s="29">
        <f t="shared" si="1"/>
        <v>1.2684126445522887</v>
      </c>
      <c r="E40" s="29">
        <v>79.094</v>
      </c>
      <c r="F40" s="28"/>
    </row>
    <row r="41" spans="1:6" ht="16.5" customHeight="1">
      <c r="A41" s="4" t="s">
        <v>70</v>
      </c>
      <c r="B41" s="29">
        <v>15556.776</v>
      </c>
      <c r="C41" s="29">
        <v>1417.49</v>
      </c>
      <c r="D41" s="29">
        <f t="shared" si="1"/>
        <v>18.773752109495916</v>
      </c>
      <c r="E41" s="29">
        <v>1022.604</v>
      </c>
      <c r="F41" s="28"/>
    </row>
    <row r="42" spans="1:6" ht="16.5" customHeight="1">
      <c r="A42" s="4" t="s">
        <v>71</v>
      </c>
      <c r="B42" s="29">
        <v>1107.131</v>
      </c>
      <c r="C42" s="29">
        <v>122.81</v>
      </c>
      <c r="D42" s="29">
        <f t="shared" si="1"/>
        <v>1.626540220084229</v>
      </c>
      <c r="E42" s="29">
        <v>92.979</v>
      </c>
      <c r="F42" s="28"/>
    </row>
    <row r="43" spans="1:6" ht="16.5" customHeight="1">
      <c r="A43" s="4" t="s">
        <v>72</v>
      </c>
      <c r="B43" s="29">
        <v>823.684</v>
      </c>
      <c r="C43" s="29">
        <v>73</v>
      </c>
      <c r="D43" s="29">
        <f t="shared" si="1"/>
        <v>0.9668384990322345</v>
      </c>
      <c r="E43" s="29">
        <v>71.834</v>
      </c>
      <c r="F43" s="28"/>
    </row>
    <row r="44" spans="1:6" ht="16.5" customHeight="1">
      <c r="A44" s="4" t="s">
        <v>73</v>
      </c>
      <c r="B44" s="29">
        <v>171.489</v>
      </c>
      <c r="C44" s="29">
        <v>11.79</v>
      </c>
      <c r="D44" s="29">
        <f t="shared" si="1"/>
        <v>0.15615103977520609</v>
      </c>
      <c r="E44" s="29">
        <v>11.791</v>
      </c>
      <c r="F44" s="28"/>
    </row>
    <row r="45" spans="1:6" ht="16.5" customHeight="1">
      <c r="A45" s="4" t="s">
        <v>66</v>
      </c>
      <c r="B45" s="29">
        <v>1638.547</v>
      </c>
      <c r="C45" s="29">
        <v>148.69</v>
      </c>
      <c r="D45" s="29">
        <f t="shared" si="1"/>
        <v>1.9693043345356567</v>
      </c>
      <c r="E45" s="29">
        <v>105.697</v>
      </c>
      <c r="F45" s="28"/>
    </row>
    <row r="46" spans="1:6" ht="18" customHeight="1">
      <c r="A46" s="9" t="s">
        <v>89</v>
      </c>
      <c r="B46" s="30">
        <v>4048.023</v>
      </c>
      <c r="C46" s="30">
        <v>465.86</v>
      </c>
      <c r="D46" s="30">
        <f t="shared" si="1"/>
        <v>6.170018947385709</v>
      </c>
      <c r="E46" s="30">
        <v>355.688</v>
      </c>
      <c r="F46" s="28"/>
    </row>
    <row r="47" spans="1:6" ht="30">
      <c r="A47" s="34" t="s">
        <v>74</v>
      </c>
      <c r="B47" s="36">
        <v>19232.753999999994</v>
      </c>
      <c r="C47" s="36">
        <f>7550.38-5588.38</f>
        <v>1962</v>
      </c>
      <c r="D47" s="36">
        <f t="shared" si="1"/>
        <v>25.985440206866357</v>
      </c>
      <c r="E47" s="36">
        <v>1594.0699999999997</v>
      </c>
      <c r="F47" s="28"/>
    </row>
    <row r="48" spans="1:6" ht="19.5" customHeight="1">
      <c r="A48" s="35" t="s">
        <v>75</v>
      </c>
      <c r="B48" s="36">
        <v>62.471000000000004</v>
      </c>
      <c r="C48" s="36">
        <f>17.504+0.168-17.52</f>
        <v>0.15200000000000102</v>
      </c>
      <c r="D48" s="36">
        <f t="shared" si="1"/>
        <v>0.0020131431760671316</v>
      </c>
      <c r="E48" s="36">
        <v>-0.0030000000000001137</v>
      </c>
      <c r="F48" s="28"/>
    </row>
    <row r="49" spans="1:6" ht="19.5" customHeight="1">
      <c r="A49" s="37" t="s">
        <v>76</v>
      </c>
      <c r="B49" s="36">
        <v>76632.657</v>
      </c>
      <c r="C49" s="36">
        <f>+C47+C48+C31+C46</f>
        <v>7550.382</v>
      </c>
      <c r="D49" s="36">
        <f>+C49/$C$49*100</f>
        <v>100</v>
      </c>
      <c r="E49" s="36">
        <v>5836.41</v>
      </c>
      <c r="F49" s="28"/>
    </row>
    <row r="50" spans="1:5" ht="47.25" customHeight="1">
      <c r="A50" s="120" t="s">
        <v>90</v>
      </c>
      <c r="B50" s="120"/>
      <c r="C50" s="120"/>
      <c r="D50" s="120"/>
      <c r="E50" s="120"/>
    </row>
    <row r="51" spans="1:5" ht="16.5" customHeight="1">
      <c r="A51" t="s">
        <v>77</v>
      </c>
      <c r="B51" s="33"/>
      <c r="C51" s="33"/>
      <c r="D51" s="33"/>
      <c r="E51" s="33"/>
    </row>
    <row r="52" spans="1:5" ht="16.5" customHeight="1">
      <c r="A52" t="s">
        <v>78</v>
      </c>
      <c r="B52" s="33"/>
      <c r="C52" s="33"/>
      <c r="D52" s="33"/>
      <c r="E52" s="33"/>
    </row>
    <row r="53" spans="1:5" ht="16.5" customHeight="1">
      <c r="A53" t="s">
        <v>214</v>
      </c>
      <c r="B53" s="33"/>
      <c r="C53" s="33"/>
      <c r="D53" s="33"/>
      <c r="E53" s="33"/>
    </row>
    <row r="54" ht="16.5" customHeight="1">
      <c r="A54" t="s">
        <v>215</v>
      </c>
    </row>
    <row r="55" ht="15">
      <c r="A55" t="s">
        <v>201</v>
      </c>
    </row>
    <row r="57" ht="15">
      <c r="A57" t="str">
        <f>A22</f>
        <v>FUENTE: Contaduría General de la Provincia y consultas al SIPAF</v>
      </c>
    </row>
    <row r="58" ht="15">
      <c r="A58" s="3" t="s">
        <v>16</v>
      </c>
    </row>
    <row r="60" spans="1:2" ht="15">
      <c r="A60" s="1" t="s">
        <v>0</v>
      </c>
      <c r="B60" s="1"/>
    </row>
    <row r="61" spans="1:2" ht="15">
      <c r="A61" s="2" t="s">
        <v>83</v>
      </c>
      <c r="B61" s="2"/>
    </row>
    <row r="62" spans="1:2" ht="15">
      <c r="A62" s="2" t="s">
        <v>216</v>
      </c>
      <c r="B62" s="2"/>
    </row>
    <row r="63" spans="1:2" ht="15">
      <c r="A63" s="7" t="s">
        <v>17</v>
      </c>
      <c r="B63" s="7"/>
    </row>
    <row r="64" ht="15">
      <c r="A64" t="s">
        <v>56</v>
      </c>
    </row>
    <row r="65" spans="1:5" ht="25.5">
      <c r="A65" s="5" t="s">
        <v>1</v>
      </c>
      <c r="B65" s="6" t="s">
        <v>202</v>
      </c>
      <c r="C65" s="6" t="s">
        <v>203</v>
      </c>
      <c r="D65" s="6" t="s">
        <v>12</v>
      </c>
      <c r="E65" s="6" t="s">
        <v>80</v>
      </c>
    </row>
    <row r="66" spans="1:5" ht="15">
      <c r="A66" s="9" t="s">
        <v>3</v>
      </c>
      <c r="B66" s="30">
        <v>74065.79300000002</v>
      </c>
      <c r="C66" s="30">
        <f>SUM(C67:C70)</f>
        <v>66301.67</v>
      </c>
      <c r="D66" s="30">
        <f>+C66/$C$75*100</f>
        <v>97.64865602455676</v>
      </c>
      <c r="E66" s="30">
        <v>50020.677</v>
      </c>
    </row>
    <row r="67" spans="1:5" ht="15">
      <c r="A67" s="4" t="s">
        <v>4</v>
      </c>
      <c r="B67" s="29">
        <v>53289.40900000001</v>
      </c>
      <c r="C67" s="29">
        <v>46738.81</v>
      </c>
      <c r="D67" s="29">
        <f>+C67/$C$75*100</f>
        <v>68.8366066901047</v>
      </c>
      <c r="E67" s="29">
        <v>34978.424</v>
      </c>
    </row>
    <row r="68" spans="1:5" ht="15">
      <c r="A68" s="4" t="s">
        <v>5</v>
      </c>
      <c r="B68" s="29">
        <v>12759.557</v>
      </c>
      <c r="C68" s="29">
        <v>12022.07</v>
      </c>
      <c r="D68" s="29">
        <f aca="true" t="shared" si="2" ref="D68:D75">+C68/$C$75*100</f>
        <v>17.706024269571838</v>
      </c>
      <c r="E68" s="29">
        <v>9095.467</v>
      </c>
    </row>
    <row r="69" spans="1:5" ht="15">
      <c r="A69" s="4" t="s">
        <v>6</v>
      </c>
      <c r="B69" s="29">
        <v>4048.026</v>
      </c>
      <c r="C69" s="29">
        <v>4188.75</v>
      </c>
      <c r="D69" s="29">
        <f t="shared" si="2"/>
        <v>6.1691629776876225</v>
      </c>
      <c r="E69" s="29">
        <v>3212.135</v>
      </c>
    </row>
    <row r="70" spans="1:5" ht="15">
      <c r="A70" s="4" t="s">
        <v>7</v>
      </c>
      <c r="B70" s="29">
        <v>3968.801</v>
      </c>
      <c r="C70" s="29">
        <v>3352.04</v>
      </c>
      <c r="D70" s="29">
        <f t="shared" si="2"/>
        <v>4.936862087192604</v>
      </c>
      <c r="E70" s="29">
        <v>2734.651</v>
      </c>
    </row>
    <row r="71" spans="1:5" ht="15">
      <c r="A71" s="9" t="s">
        <v>8</v>
      </c>
      <c r="B71" s="30">
        <v>2566.863</v>
      </c>
      <c r="C71" s="30">
        <f>SUM(C72:C74)</f>
        <v>1596.52</v>
      </c>
      <c r="D71" s="30">
        <f t="shared" si="2"/>
        <v>2.3513439754432333</v>
      </c>
      <c r="E71" s="30">
        <v>1436.538</v>
      </c>
    </row>
    <row r="72" spans="1:5" ht="15">
      <c r="A72" s="4" t="s">
        <v>9</v>
      </c>
      <c r="B72" s="29"/>
      <c r="C72" s="29"/>
      <c r="D72" s="29">
        <f t="shared" si="2"/>
        <v>0</v>
      </c>
      <c r="E72" s="29"/>
    </row>
    <row r="73" spans="1:5" ht="15">
      <c r="A73" s="4" t="s">
        <v>10</v>
      </c>
      <c r="B73" s="29">
        <v>2441.466</v>
      </c>
      <c r="C73" s="29">
        <v>1457.13</v>
      </c>
      <c r="D73" s="29">
        <f t="shared" si="2"/>
        <v>2.1460513159481867</v>
      </c>
      <c r="E73" s="29">
        <v>1336.209</v>
      </c>
    </row>
    <row r="74" spans="1:5" ht="15">
      <c r="A74" s="4" t="s">
        <v>11</v>
      </c>
      <c r="B74" s="29">
        <v>125.397</v>
      </c>
      <c r="C74" s="29">
        <v>139.39</v>
      </c>
      <c r="D74" s="29">
        <f t="shared" si="2"/>
        <v>0.2052926594950469</v>
      </c>
      <c r="E74" s="29">
        <v>100.329</v>
      </c>
    </row>
    <row r="75" spans="1:5" ht="15">
      <c r="A75" s="10" t="s">
        <v>13</v>
      </c>
      <c r="B75" s="32">
        <v>76632.65600000002</v>
      </c>
      <c r="C75" s="32">
        <f>+C71+C66</f>
        <v>67898.19</v>
      </c>
      <c r="D75" s="32">
        <f t="shared" si="2"/>
        <v>100</v>
      </c>
      <c r="E75" s="32">
        <v>51457.215000000004</v>
      </c>
    </row>
    <row r="76" spans="1:5" ht="31.5" customHeight="1">
      <c r="A76" s="120" t="s">
        <v>14</v>
      </c>
      <c r="B76" s="120"/>
      <c r="C76" s="120"/>
      <c r="D76" s="120"/>
      <c r="E76" s="120"/>
    </row>
    <row r="77" spans="1:5" ht="15">
      <c r="A77" s="121" t="s">
        <v>217</v>
      </c>
      <c r="B77" s="121"/>
      <c r="C77" s="121"/>
      <c r="D77" s="121"/>
      <c r="E77" s="121"/>
    </row>
    <row r="78" spans="1:5" ht="15">
      <c r="A78" t="s">
        <v>218</v>
      </c>
      <c r="B78" s="50"/>
      <c r="C78" s="50"/>
      <c r="D78" s="50"/>
      <c r="E78" s="50"/>
    </row>
    <row r="79" spans="1:5" ht="15">
      <c r="A79" t="s">
        <v>200</v>
      </c>
      <c r="B79" s="50"/>
      <c r="C79" s="50"/>
      <c r="D79" s="50"/>
      <c r="E79" s="50"/>
    </row>
    <row r="80" spans="2:5" ht="15">
      <c r="B80" s="50"/>
      <c r="C80" s="50"/>
      <c r="D80" s="50"/>
      <c r="E80" s="50"/>
    </row>
    <row r="81" ht="15">
      <c r="A81" t="str">
        <f>A22</f>
        <v>FUENTE: Contaduría General de la Provincia y consultas al SIPAF</v>
      </c>
    </row>
    <row r="82" spans="1:2" ht="15">
      <c r="A82" s="3" t="s">
        <v>16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OCTUBRE DE 2015</v>
      </c>
      <c r="B86" s="2"/>
    </row>
    <row r="87" spans="1:2" ht="15">
      <c r="A87" s="7" t="s">
        <v>15</v>
      </c>
      <c r="B87" s="43"/>
    </row>
    <row r="88" ht="15">
      <c r="A88" t="s">
        <v>56</v>
      </c>
    </row>
    <row r="89" spans="1:5" ht="25.5">
      <c r="A89" s="5" t="s">
        <v>1</v>
      </c>
      <c r="B89" s="6" t="s">
        <v>204</v>
      </c>
      <c r="C89" s="6" t="s">
        <v>205</v>
      </c>
      <c r="D89" s="6" t="s">
        <v>12</v>
      </c>
      <c r="E89" s="6" t="s">
        <v>79</v>
      </c>
    </row>
    <row r="90" spans="1:5" ht="15">
      <c r="A90" s="9" t="s">
        <v>60</v>
      </c>
      <c r="B90" s="30">
        <v>53289.40900000001</v>
      </c>
      <c r="C90" s="30">
        <f>+C91+C97</f>
        <v>46738.80799999999</v>
      </c>
      <c r="D90" s="30">
        <f>+C90/$C$108*100</f>
        <v>68.83660881362292</v>
      </c>
      <c r="E90" s="30">
        <v>34978.418</v>
      </c>
    </row>
    <row r="91" spans="1:5" ht="15">
      <c r="A91" s="4" t="s">
        <v>61</v>
      </c>
      <c r="B91" s="29">
        <v>19061.635000000002</v>
      </c>
      <c r="C91" s="29">
        <f>SUM(C92:C96)</f>
        <v>16772.136</v>
      </c>
      <c r="D91" s="29">
        <f>+C91/$C$108*100</f>
        <v>24.70189151595142</v>
      </c>
      <c r="E91" s="29">
        <v>12876.06</v>
      </c>
    </row>
    <row r="92" spans="1:5" ht="15">
      <c r="A92" s="4" t="s">
        <v>62</v>
      </c>
      <c r="B92" s="29">
        <v>15288.383</v>
      </c>
      <c r="C92" s="29">
        <v>13163.224</v>
      </c>
      <c r="D92" s="29">
        <f aca="true" t="shared" si="3" ref="D92:D108">+C92/$C$108*100</f>
        <v>19.38670967419821</v>
      </c>
      <c r="E92" s="29">
        <v>10229.214</v>
      </c>
    </row>
    <row r="93" spans="1:5" ht="15">
      <c r="A93" s="4" t="s">
        <v>63</v>
      </c>
      <c r="B93" s="29">
        <v>137.075</v>
      </c>
      <c r="C93" s="29">
        <v>120.724</v>
      </c>
      <c r="D93" s="29">
        <f t="shared" si="3"/>
        <v>0.17780151266193642</v>
      </c>
      <c r="E93" s="29">
        <v>84.454</v>
      </c>
    </row>
    <row r="94" spans="1:5" ht="15">
      <c r="A94" s="4" t="s">
        <v>64</v>
      </c>
      <c r="B94" s="29">
        <v>1599.597</v>
      </c>
      <c r="C94" s="29">
        <v>1578.174</v>
      </c>
      <c r="D94" s="29">
        <f t="shared" si="3"/>
        <v>2.324324280538574</v>
      </c>
      <c r="E94" s="29">
        <v>1211.894</v>
      </c>
    </row>
    <row r="95" spans="1:5" ht="15">
      <c r="A95" s="4" t="s">
        <v>65</v>
      </c>
      <c r="B95" s="29">
        <v>2004.111</v>
      </c>
      <c r="C95" s="29">
        <v>1868.324</v>
      </c>
      <c r="D95" s="29">
        <f t="shared" si="3"/>
        <v>2.7516552909330345</v>
      </c>
      <c r="E95" s="29">
        <v>1319.534</v>
      </c>
    </row>
    <row r="96" spans="1:5" ht="15">
      <c r="A96" s="4" t="s">
        <v>66</v>
      </c>
      <c r="B96" s="29">
        <v>32.469</v>
      </c>
      <c r="C96" s="29">
        <v>41.69</v>
      </c>
      <c r="D96" s="29">
        <f t="shared" si="3"/>
        <v>0.06140075761966243</v>
      </c>
      <c r="E96" s="29">
        <v>30.964</v>
      </c>
    </row>
    <row r="97" spans="1:5" ht="15">
      <c r="A97" s="4" t="s">
        <v>67</v>
      </c>
      <c r="B97" s="29">
        <v>34227.774000000005</v>
      </c>
      <c r="C97" s="29">
        <f>SUM(C98:C104)</f>
        <v>29966.671999999995</v>
      </c>
      <c r="D97" s="29">
        <f t="shared" si="3"/>
        <v>44.1347172976715</v>
      </c>
      <c r="E97" s="29">
        <v>22102.357999999997</v>
      </c>
    </row>
    <row r="98" spans="1:5" ht="15">
      <c r="A98" s="4" t="s">
        <v>68</v>
      </c>
      <c r="B98" s="29">
        <v>13983.847</v>
      </c>
      <c r="C98" s="29">
        <v>13260.664</v>
      </c>
      <c r="D98" s="29">
        <f t="shared" si="3"/>
        <v>19.530218664902456</v>
      </c>
      <c r="E98" s="29">
        <v>9357.344</v>
      </c>
    </row>
    <row r="99" spans="1:5" ht="15">
      <c r="A99" s="4" t="s">
        <v>69</v>
      </c>
      <c r="B99" s="29">
        <v>946.3000000000001</v>
      </c>
      <c r="C99" s="29">
        <v>878.06</v>
      </c>
      <c r="D99" s="29">
        <f t="shared" si="3"/>
        <v>1.293200989098604</v>
      </c>
      <c r="E99" s="29">
        <v>690.094</v>
      </c>
    </row>
    <row r="100" spans="1:5" ht="15">
      <c r="A100" s="4" t="s">
        <v>70</v>
      </c>
      <c r="B100" s="29">
        <v>15556.776</v>
      </c>
      <c r="C100" s="29">
        <v>12516.664</v>
      </c>
      <c r="D100" s="29">
        <f t="shared" si="3"/>
        <v>18.434460361495674</v>
      </c>
      <c r="E100" s="29">
        <v>9537.474</v>
      </c>
    </row>
    <row r="101" spans="1:5" ht="15">
      <c r="A101" s="4" t="s">
        <v>71</v>
      </c>
      <c r="B101" s="29">
        <v>1107.131</v>
      </c>
      <c r="C101" s="29">
        <v>1052.194</v>
      </c>
      <c r="D101" s="29">
        <f t="shared" si="3"/>
        <v>1.549664398245697</v>
      </c>
      <c r="E101" s="29">
        <v>755.544</v>
      </c>
    </row>
    <row r="102" spans="1:5" ht="15">
      <c r="A102" s="4" t="s">
        <v>72</v>
      </c>
      <c r="B102" s="29">
        <v>823.684</v>
      </c>
      <c r="C102" s="29">
        <v>746.42</v>
      </c>
      <c r="D102" s="29">
        <f t="shared" si="3"/>
        <v>1.0993224634796939</v>
      </c>
      <c r="E102" s="29">
        <v>532.084</v>
      </c>
    </row>
    <row r="103" spans="1:5" ht="15">
      <c r="A103" s="4" t="s">
        <v>73</v>
      </c>
      <c r="B103" s="29">
        <v>171.489</v>
      </c>
      <c r="C103" s="29">
        <v>147.91</v>
      </c>
      <c r="D103" s="29">
        <f t="shared" si="3"/>
        <v>0.2178408745388408</v>
      </c>
      <c r="E103" s="29">
        <v>147.914</v>
      </c>
    </row>
    <row r="104" spans="1:5" ht="15">
      <c r="A104" s="4" t="s">
        <v>66</v>
      </c>
      <c r="B104" s="29">
        <v>1638.547</v>
      </c>
      <c r="C104" s="29">
        <v>1364.76</v>
      </c>
      <c r="D104" s="29">
        <f t="shared" si="3"/>
        <v>2.0100095459105427</v>
      </c>
      <c r="E104" s="29">
        <v>1081.904</v>
      </c>
    </row>
    <row r="105" spans="1:5" ht="21.75" customHeight="1">
      <c r="A105" s="9" t="s">
        <v>89</v>
      </c>
      <c r="B105" s="30">
        <v>4048.023</v>
      </c>
      <c r="C105" s="30">
        <v>4188.71</v>
      </c>
      <c r="D105" s="30">
        <f t="shared" si="3"/>
        <v>6.169104520246012</v>
      </c>
      <c r="E105" s="30">
        <v>3212.135</v>
      </c>
    </row>
    <row r="106" spans="1:5" ht="30">
      <c r="A106" s="34" t="s">
        <v>74</v>
      </c>
      <c r="B106" s="36">
        <v>19232.753999999994</v>
      </c>
      <c r="C106" s="36">
        <f>67898.19-50945.19</f>
        <v>16953</v>
      </c>
      <c r="D106" s="36">
        <f t="shared" si="3"/>
        <v>24.968266824805408</v>
      </c>
      <c r="E106" s="36">
        <v>13242.950000000004</v>
      </c>
    </row>
    <row r="107" spans="1:5" ht="26.25" customHeight="1">
      <c r="A107" s="35" t="s">
        <v>75</v>
      </c>
      <c r="B107" s="36">
        <v>62.471000000000004</v>
      </c>
      <c r="C107" s="36">
        <f>17.407+0.11+0.15</f>
        <v>17.666999999999998</v>
      </c>
      <c r="D107" s="36">
        <f t="shared" si="3"/>
        <v>0.026019841325655463</v>
      </c>
      <c r="E107" s="36">
        <v>23.713</v>
      </c>
    </row>
    <row r="108" spans="1:5" ht="15.75">
      <c r="A108" s="37" t="s">
        <v>76</v>
      </c>
      <c r="B108" s="36">
        <v>76632.657</v>
      </c>
      <c r="C108" s="36">
        <f>+C106+C107+C90+C105</f>
        <v>67898.185</v>
      </c>
      <c r="D108" s="36">
        <f t="shared" si="3"/>
        <v>100</v>
      </c>
      <c r="E108" s="36">
        <v>51457.21600000001</v>
      </c>
    </row>
    <row r="109" spans="1:5" ht="35.25" customHeight="1">
      <c r="A109" s="120" t="s">
        <v>90</v>
      </c>
      <c r="B109" s="120"/>
      <c r="C109" s="120"/>
      <c r="D109" s="120"/>
      <c r="E109" s="120"/>
    </row>
    <row r="110" spans="1:5" ht="15">
      <c r="A110" t="s">
        <v>77</v>
      </c>
      <c r="B110" s="50"/>
      <c r="C110" s="50"/>
      <c r="D110" s="50"/>
      <c r="E110" s="50"/>
    </row>
    <row r="111" spans="1:5" ht="15">
      <c r="A111" t="s">
        <v>78</v>
      </c>
      <c r="B111" s="50"/>
      <c r="C111" s="50"/>
      <c r="D111" s="50"/>
      <c r="E111" s="50"/>
    </row>
    <row r="112" spans="1:5" ht="15">
      <c r="A112" t="s">
        <v>219</v>
      </c>
      <c r="B112" s="50"/>
      <c r="C112" s="50"/>
      <c r="D112" s="50"/>
      <c r="E112" s="50"/>
    </row>
    <row r="113" ht="15">
      <c r="A113" t="s">
        <v>220</v>
      </c>
    </row>
    <row r="114" ht="15">
      <c r="A114" t="s">
        <v>201</v>
      </c>
    </row>
    <row r="116" ht="15">
      <c r="A116" t="str">
        <f>A22</f>
        <v>FUENTE: Contaduría General de la Provincia y consultas al SIPAF</v>
      </c>
    </row>
    <row r="117" ht="15">
      <c r="A117" s="3" t="s">
        <v>16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44.8515625" style="0" customWidth="1"/>
    <col min="2" max="2" width="15.7109375" style="0" customWidth="1"/>
    <col min="3" max="3" width="20.00390625" style="0" customWidth="1"/>
    <col min="4" max="4" width="15.7109375" style="0" customWidth="1"/>
    <col min="5" max="5" width="19.2812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84</v>
      </c>
      <c r="B2" s="2"/>
    </row>
    <row r="3" spans="1:2" ht="15">
      <c r="A3" s="2" t="s">
        <v>221</v>
      </c>
      <c r="B3" s="2"/>
    </row>
    <row r="4" spans="1:2" ht="15">
      <c r="A4" s="2" t="s">
        <v>19</v>
      </c>
      <c r="B4" s="2"/>
    </row>
    <row r="5" ht="15">
      <c r="A5" t="s">
        <v>56</v>
      </c>
    </row>
    <row r="6" spans="1:7" ht="38.25">
      <c r="A6" s="5" t="s">
        <v>1</v>
      </c>
      <c r="B6" s="6" t="s">
        <v>206</v>
      </c>
      <c r="C6" s="6" t="s">
        <v>207</v>
      </c>
      <c r="D6" s="6" t="s">
        <v>42</v>
      </c>
      <c r="E6" s="6" t="s">
        <v>86</v>
      </c>
      <c r="F6" s="22"/>
      <c r="G6" s="22"/>
    </row>
    <row r="7" spans="1:7" ht="15">
      <c r="A7" s="11" t="s">
        <v>20</v>
      </c>
      <c r="B7" s="30">
        <v>67275.627</v>
      </c>
      <c r="C7" s="30">
        <f>+C8+C9+C13+C14+C15+C16</f>
        <v>7146.276</v>
      </c>
      <c r="D7" s="30">
        <f aca="true" t="shared" si="0" ref="D7:D29">+C7/$C$30*100</f>
        <v>93.93420863419993</v>
      </c>
      <c r="E7" s="30">
        <v>5335.0960000000005</v>
      </c>
      <c r="F7" s="27"/>
      <c r="G7" s="38"/>
    </row>
    <row r="8" spans="1:7" ht="15">
      <c r="A8" s="12" t="s">
        <v>21</v>
      </c>
      <c r="B8" s="29">
        <v>29280.449</v>
      </c>
      <c r="C8" s="29">
        <v>3171.754</v>
      </c>
      <c r="D8" s="29">
        <f t="shared" si="0"/>
        <v>41.69111324168814</v>
      </c>
      <c r="E8" s="29">
        <v>2248.175</v>
      </c>
      <c r="F8" s="27"/>
      <c r="G8" s="27"/>
    </row>
    <row r="9" spans="1:7" ht="15">
      <c r="A9" s="12" t="s">
        <v>22</v>
      </c>
      <c r="B9" s="29">
        <v>10140.992999999999</v>
      </c>
      <c r="C9" s="29">
        <f>SUM(C10:C12)</f>
        <v>1125.6439999999998</v>
      </c>
      <c r="D9" s="29">
        <f t="shared" si="0"/>
        <v>14.796024998731552</v>
      </c>
      <c r="E9" s="29">
        <v>826.365</v>
      </c>
      <c r="F9" s="27"/>
      <c r="G9" s="27"/>
    </row>
    <row r="10" spans="1:7" ht="15">
      <c r="A10" s="12" t="s">
        <v>23</v>
      </c>
      <c r="B10" s="29">
        <v>1771.806</v>
      </c>
      <c r="C10" s="29">
        <v>120.754</v>
      </c>
      <c r="D10" s="29">
        <f t="shared" si="0"/>
        <v>1.5872506784532503</v>
      </c>
      <c r="E10" s="29">
        <v>130.911</v>
      </c>
      <c r="F10" s="27" t="s">
        <v>85</v>
      </c>
      <c r="G10" s="27"/>
    </row>
    <row r="11" spans="1:7" ht="15">
      <c r="A11" s="12" t="s">
        <v>24</v>
      </c>
      <c r="B11" s="29">
        <v>8820.547999999999</v>
      </c>
      <c r="C11" s="29">
        <v>1025.36</v>
      </c>
      <c r="D11" s="29">
        <f t="shared" si="0"/>
        <v>13.477842188737634</v>
      </c>
      <c r="E11" s="29">
        <v>725.192</v>
      </c>
      <c r="F11" s="27"/>
      <c r="G11" s="27"/>
    </row>
    <row r="12" spans="1:7" ht="15">
      <c r="A12" s="12" t="s">
        <v>25</v>
      </c>
      <c r="B12" s="29">
        <v>-451.3610000000008</v>
      </c>
      <c r="C12" s="29">
        <v>-20.47</v>
      </c>
      <c r="D12" s="29">
        <f t="shared" si="0"/>
        <v>-0.26906786845933073</v>
      </c>
      <c r="E12" s="29">
        <v>-29.738</v>
      </c>
      <c r="F12" s="27"/>
      <c r="G12" s="27"/>
    </row>
    <row r="13" spans="1:7" ht="15">
      <c r="A13" s="12" t="s">
        <v>26</v>
      </c>
      <c r="B13" s="29">
        <v>76.459</v>
      </c>
      <c r="C13" s="29">
        <v>7.19</v>
      </c>
      <c r="D13" s="29">
        <f t="shared" si="0"/>
        <v>0.09450893865278889</v>
      </c>
      <c r="E13" s="29">
        <v>2.728</v>
      </c>
      <c r="F13" s="27"/>
      <c r="G13" s="27"/>
    </row>
    <row r="14" spans="1:7" ht="15">
      <c r="A14" s="12" t="s">
        <v>27</v>
      </c>
      <c r="B14" s="29">
        <v>11872.408</v>
      </c>
      <c r="C14" s="29">
        <v>1279.364</v>
      </c>
      <c r="D14" s="29">
        <f t="shared" si="0"/>
        <v>16.816597189233185</v>
      </c>
      <c r="E14" s="29">
        <v>914.683</v>
      </c>
      <c r="F14" s="27"/>
      <c r="G14" s="27"/>
    </row>
    <row r="15" spans="1:7" ht="15">
      <c r="A15" s="12" t="s">
        <v>28</v>
      </c>
      <c r="B15" s="29">
        <v>3107.407</v>
      </c>
      <c r="C15" s="29">
        <v>334.474</v>
      </c>
      <c r="D15" s="29">
        <f t="shared" si="0"/>
        <v>4.396492732538651</v>
      </c>
      <c r="E15" s="29">
        <v>267.26</v>
      </c>
      <c r="F15" s="27"/>
      <c r="G15" s="27"/>
    </row>
    <row r="16" spans="1:7" ht="15">
      <c r="A16" s="12" t="s">
        <v>29</v>
      </c>
      <c r="B16" s="29">
        <v>12797.911</v>
      </c>
      <c r="C16" s="29">
        <f>+C17+C18+C21</f>
        <v>1227.85</v>
      </c>
      <c r="D16" s="29">
        <f t="shared" si="0"/>
        <v>16.139471533355607</v>
      </c>
      <c r="E16" s="29">
        <v>1075.885</v>
      </c>
      <c r="F16" s="27"/>
      <c r="G16" s="27"/>
    </row>
    <row r="17" spans="1:7" ht="15">
      <c r="A17" s="12" t="s">
        <v>30</v>
      </c>
      <c r="B17" s="29">
        <v>5796.768</v>
      </c>
      <c r="C17" s="29">
        <v>618.5</v>
      </c>
      <c r="D17" s="29">
        <f t="shared" si="0"/>
        <v>8.129871843776067</v>
      </c>
      <c r="E17" s="29">
        <v>485.208</v>
      </c>
      <c r="F17" s="27"/>
      <c r="G17" s="27"/>
    </row>
    <row r="18" spans="1:7" ht="15">
      <c r="A18" s="12" t="s">
        <v>31</v>
      </c>
      <c r="B18" s="29">
        <v>6744.48</v>
      </c>
      <c r="C18" s="29">
        <f>SUM(C19:C20)</f>
        <v>540.2900000000001</v>
      </c>
      <c r="D18" s="29">
        <f t="shared" si="0"/>
        <v>7.101840676594619</v>
      </c>
      <c r="E18" s="29">
        <v>482.544</v>
      </c>
      <c r="F18" s="27"/>
      <c r="G18" s="27"/>
    </row>
    <row r="19" spans="1:7" ht="15">
      <c r="A19" s="12" t="s">
        <v>199</v>
      </c>
      <c r="B19" s="44">
        <v>6409.123</v>
      </c>
      <c r="C19" s="29">
        <v>559.94</v>
      </c>
      <c r="D19" s="29">
        <f t="shared" si="0"/>
        <v>7.360130056918305</v>
      </c>
      <c r="E19" s="29">
        <v>453.793</v>
      </c>
      <c r="F19" s="27"/>
      <c r="G19" s="27"/>
    </row>
    <row r="20" spans="1:7" ht="15">
      <c r="A20" s="12" t="s">
        <v>32</v>
      </c>
      <c r="B20" s="44">
        <v>335.35699999999997</v>
      </c>
      <c r="C20" s="29">
        <v>-19.65</v>
      </c>
      <c r="D20" s="29">
        <f t="shared" si="0"/>
        <v>-0.25828938032368587</v>
      </c>
      <c r="E20" s="29">
        <v>28.751</v>
      </c>
      <c r="F20" s="27"/>
      <c r="G20" s="27"/>
    </row>
    <row r="21" spans="1:7" ht="15">
      <c r="A21" s="12" t="s">
        <v>33</v>
      </c>
      <c r="B21" s="44">
        <v>256.66300000000047</v>
      </c>
      <c r="C21" s="29">
        <v>69.06</v>
      </c>
      <c r="D21" s="29">
        <f t="shared" si="0"/>
        <v>0.9077590129849236</v>
      </c>
      <c r="E21" s="29">
        <v>108.133</v>
      </c>
      <c r="F21" s="27"/>
      <c r="G21" s="27"/>
    </row>
    <row r="22" spans="1:7" ht="15">
      <c r="A22" s="13" t="s">
        <v>34</v>
      </c>
      <c r="B22" s="31">
        <v>8630.452</v>
      </c>
      <c r="C22" s="31">
        <f>+C23+C28+C29</f>
        <v>461.46999999999997</v>
      </c>
      <c r="D22" s="31">
        <f t="shared" si="0"/>
        <v>6.065791365800067</v>
      </c>
      <c r="E22" s="31">
        <v>482.793</v>
      </c>
      <c r="F22" s="27"/>
      <c r="G22" s="27"/>
    </row>
    <row r="23" spans="1:7" ht="15">
      <c r="A23" s="12" t="s">
        <v>35</v>
      </c>
      <c r="B23" s="29">
        <v>5984.0289999999995</v>
      </c>
      <c r="C23" s="29">
        <f>SUM(C24:C27)</f>
        <v>351.075</v>
      </c>
      <c r="D23" s="29">
        <f t="shared" si="0"/>
        <v>4.614704539294555</v>
      </c>
      <c r="E23" s="29">
        <v>296.793</v>
      </c>
      <c r="F23" s="27"/>
      <c r="G23" s="27"/>
    </row>
    <row r="24" spans="1:7" ht="15">
      <c r="A24" s="12" t="s">
        <v>36</v>
      </c>
      <c r="B24" s="29">
        <v>129</v>
      </c>
      <c r="C24" s="29">
        <v>5.952</v>
      </c>
      <c r="D24" s="29">
        <f t="shared" si="0"/>
        <v>0.07823605046751035</v>
      </c>
      <c r="E24" s="29">
        <v>19.262</v>
      </c>
      <c r="F24" s="27"/>
      <c r="G24" s="27"/>
    </row>
    <row r="25" spans="1:7" ht="15">
      <c r="A25" s="12" t="s">
        <v>37</v>
      </c>
      <c r="B25" s="29">
        <v>4049.191</v>
      </c>
      <c r="C25" s="29">
        <v>250.033</v>
      </c>
      <c r="D25" s="29">
        <f t="shared" si="0"/>
        <v>3.286558200024028</v>
      </c>
      <c r="E25" s="29">
        <v>207.292</v>
      </c>
      <c r="F25" s="27"/>
      <c r="G25" s="27"/>
    </row>
    <row r="26" spans="1:7" ht="15">
      <c r="A26" s="12" t="s">
        <v>38</v>
      </c>
      <c r="B26" s="29">
        <v>1003.651</v>
      </c>
      <c r="C26" s="29">
        <v>37.46</v>
      </c>
      <c r="D26" s="29">
        <f t="shared" si="0"/>
        <v>0.49239288483080274</v>
      </c>
      <c r="E26" s="29">
        <v>20.634</v>
      </c>
      <c r="F26" s="27"/>
      <c r="G26" s="27"/>
    </row>
    <row r="27" spans="1:7" ht="15">
      <c r="A27" s="12" t="s">
        <v>25</v>
      </c>
      <c r="B27" s="29">
        <v>802.1869999999999</v>
      </c>
      <c r="C27" s="29">
        <v>57.63</v>
      </c>
      <c r="D27" s="29">
        <f t="shared" si="0"/>
        <v>0.7575174039722146</v>
      </c>
      <c r="E27" s="29">
        <v>49.605</v>
      </c>
      <c r="F27" s="27"/>
      <c r="G27" s="27"/>
    </row>
    <row r="28" spans="1:7" ht="15">
      <c r="A28" s="12" t="s">
        <v>39</v>
      </c>
      <c r="B28" s="29">
        <v>2419.35</v>
      </c>
      <c r="C28" s="29">
        <v>101.095</v>
      </c>
      <c r="D28" s="29">
        <f t="shared" si="0"/>
        <v>1.3288429976500267</v>
      </c>
      <c r="E28" s="29">
        <v>182.538</v>
      </c>
      <c r="F28" s="27"/>
      <c r="G28" s="27"/>
    </row>
    <row r="29" spans="1:7" ht="15">
      <c r="A29" s="12" t="s">
        <v>40</v>
      </c>
      <c r="B29" s="29">
        <v>227.073</v>
      </c>
      <c r="C29" s="29">
        <v>9.3</v>
      </c>
      <c r="D29" s="29">
        <f t="shared" si="0"/>
        <v>0.12224382885548492</v>
      </c>
      <c r="E29" s="29">
        <v>3.462</v>
      </c>
      <c r="F29" s="27"/>
      <c r="G29" s="27"/>
    </row>
    <row r="30" spans="1:7" ht="15">
      <c r="A30" s="14" t="s">
        <v>41</v>
      </c>
      <c r="B30" s="32">
        <v>75906.079</v>
      </c>
      <c r="C30" s="32">
        <f>+C22+C7</f>
        <v>7607.746</v>
      </c>
      <c r="D30" s="32">
        <f>+C30/$C$30*100</f>
        <v>100</v>
      </c>
      <c r="E30" s="32">
        <v>5817.889</v>
      </c>
      <c r="F30" s="27"/>
      <c r="G30" s="38"/>
    </row>
    <row r="31" spans="1:7" ht="33.75" customHeight="1">
      <c r="A31" s="122" t="s">
        <v>14</v>
      </c>
      <c r="B31" s="122"/>
      <c r="C31" s="122"/>
      <c r="D31" s="122"/>
      <c r="E31" s="122"/>
      <c r="F31" s="42"/>
      <c r="G31" s="42"/>
    </row>
    <row r="32" spans="1:7" ht="30" customHeight="1">
      <c r="A32" s="121" t="s">
        <v>222</v>
      </c>
      <c r="B32" s="121"/>
      <c r="C32" s="121"/>
      <c r="D32" s="121"/>
      <c r="E32" s="121"/>
      <c r="F32" s="20"/>
      <c r="G32" s="20"/>
    </row>
    <row r="33" spans="1:7" ht="16.5" customHeight="1">
      <c r="A33" s="121" t="s">
        <v>223</v>
      </c>
      <c r="B33" s="121"/>
      <c r="C33" s="121"/>
      <c r="D33" s="121"/>
      <c r="E33" s="121"/>
      <c r="F33" s="20"/>
      <c r="G33" s="20"/>
    </row>
    <row r="34" spans="1:7" ht="16.5" customHeight="1">
      <c r="A34" s="121" t="s">
        <v>198</v>
      </c>
      <c r="B34" s="121"/>
      <c r="C34" s="121"/>
      <c r="D34" s="121"/>
      <c r="E34" s="121"/>
      <c r="F34" s="20"/>
      <c r="G34" s="20"/>
    </row>
    <row r="35" spans="1:7" ht="16.5" customHeight="1">
      <c r="A35" s="121" t="s">
        <v>208</v>
      </c>
      <c r="B35" s="121"/>
      <c r="C35" s="121"/>
      <c r="D35" s="121"/>
      <c r="E35" s="121"/>
      <c r="F35" s="20"/>
      <c r="G35" s="20"/>
    </row>
    <row r="36" spans="1:7" ht="16.5" customHeight="1">
      <c r="A36" s="115"/>
      <c r="B36" s="115"/>
      <c r="C36" s="115"/>
      <c r="D36" s="115"/>
      <c r="E36" s="115"/>
      <c r="F36" s="115"/>
      <c r="G36" s="115"/>
    </row>
    <row r="37" ht="15">
      <c r="A37" t="s">
        <v>193</v>
      </c>
    </row>
    <row r="38" spans="1:2" ht="15">
      <c r="A38" s="3" t="s">
        <v>16</v>
      </c>
      <c r="B38" s="3"/>
    </row>
    <row r="39" spans="1:2" ht="15">
      <c r="A39" s="3"/>
      <c r="B39" s="3"/>
    </row>
    <row r="40" spans="1:2" ht="15">
      <c r="A40" s="1" t="s">
        <v>0</v>
      </c>
      <c r="B40" s="3"/>
    </row>
    <row r="41" ht="15">
      <c r="A41" s="2" t="s">
        <v>91</v>
      </c>
    </row>
    <row r="42" spans="1:2" ht="15">
      <c r="A42" s="2" t="s">
        <v>87</v>
      </c>
      <c r="B42" s="2"/>
    </row>
    <row r="43" ht="15">
      <c r="A43" t="s">
        <v>56</v>
      </c>
    </row>
    <row r="44" spans="1:7" ht="38.25">
      <c r="A44" s="5" t="s">
        <v>1</v>
      </c>
      <c r="B44" s="6" t="s">
        <v>206</v>
      </c>
      <c r="C44" s="6" t="s">
        <v>207</v>
      </c>
      <c r="D44" s="6" t="s">
        <v>42</v>
      </c>
      <c r="E44" s="6" t="s">
        <v>86</v>
      </c>
      <c r="F44" s="22"/>
      <c r="G44" s="22"/>
    </row>
    <row r="45" spans="1:7" ht="15">
      <c r="A45" s="15"/>
      <c r="B45" s="15"/>
      <c r="C45" s="8"/>
      <c r="D45" s="8"/>
      <c r="E45" s="8"/>
      <c r="F45" s="27"/>
      <c r="G45" s="27"/>
    </row>
    <row r="46" spans="1:7" ht="15">
      <c r="A46" s="16" t="s">
        <v>43</v>
      </c>
      <c r="B46" s="39">
        <v>14959.169</v>
      </c>
      <c r="C46" s="29">
        <v>1389.635</v>
      </c>
      <c r="D46" s="29">
        <f>+C46/$C$58*100</f>
        <v>17.002804976156174</v>
      </c>
      <c r="E46" s="29">
        <v>1034.444</v>
      </c>
      <c r="F46" s="27"/>
      <c r="G46" s="27"/>
    </row>
    <row r="47" spans="1:7" ht="15">
      <c r="A47" s="17"/>
      <c r="B47" s="40"/>
      <c r="C47" s="29"/>
      <c r="D47" s="29"/>
      <c r="E47" s="29"/>
      <c r="F47" s="27"/>
      <c r="G47" s="27"/>
    </row>
    <row r="48" spans="1:7" ht="15">
      <c r="A48" s="16" t="s">
        <v>44</v>
      </c>
      <c r="B48" s="39">
        <v>7165.713</v>
      </c>
      <c r="C48" s="29">
        <v>799.187</v>
      </c>
      <c r="D48" s="29">
        <f>+C48/$C$58*100</f>
        <v>9.77840994252399</v>
      </c>
      <c r="E48" s="29">
        <v>467.035</v>
      </c>
      <c r="F48" s="27"/>
      <c r="G48" s="27"/>
    </row>
    <row r="49" spans="1:7" ht="15">
      <c r="A49" s="17"/>
      <c r="B49" s="40"/>
      <c r="C49" s="29"/>
      <c r="D49" s="29"/>
      <c r="E49" s="29"/>
      <c r="F49" s="27"/>
      <c r="G49" s="27"/>
    </row>
    <row r="50" spans="1:7" ht="15">
      <c r="A50" s="16" t="s">
        <v>45</v>
      </c>
      <c r="B50" s="39">
        <v>46031.242</v>
      </c>
      <c r="C50" s="29">
        <v>4650.208</v>
      </c>
      <c r="D50" s="29">
        <f>+C50/$C$58*100</f>
        <v>56.89737213193482</v>
      </c>
      <c r="E50" s="29">
        <v>3717.348</v>
      </c>
      <c r="F50" s="27"/>
      <c r="G50" s="27"/>
    </row>
    <row r="51" spans="1:7" ht="15">
      <c r="A51" s="17"/>
      <c r="B51" s="40"/>
      <c r="C51" s="29"/>
      <c r="D51" s="29"/>
      <c r="E51" s="29"/>
      <c r="F51" s="27"/>
      <c r="G51" s="27"/>
    </row>
    <row r="52" spans="1:7" ht="15">
      <c r="A52" s="16" t="s">
        <v>46</v>
      </c>
      <c r="B52" s="39">
        <v>7623.849</v>
      </c>
      <c r="C52" s="29">
        <v>761.145</v>
      </c>
      <c r="D52" s="29">
        <f>+C52/$C$58*100</f>
        <v>9.312949079129693</v>
      </c>
      <c r="E52" s="29">
        <v>593.708</v>
      </c>
      <c r="F52" s="27"/>
      <c r="G52" s="27"/>
    </row>
    <row r="53" spans="1:7" ht="15">
      <c r="A53" s="17"/>
      <c r="B53" s="40"/>
      <c r="C53" s="29"/>
      <c r="D53" s="29"/>
      <c r="E53" s="29"/>
      <c r="F53" s="27"/>
      <c r="G53" s="27"/>
    </row>
    <row r="54" spans="1:7" ht="15">
      <c r="A54" s="16" t="s">
        <v>47</v>
      </c>
      <c r="B54" s="29">
        <v>129.649</v>
      </c>
      <c r="C54" s="29">
        <v>7.576</v>
      </c>
      <c r="D54" s="29">
        <f>+C54/$C$58*100</f>
        <v>0.09269574420575127</v>
      </c>
      <c r="E54" s="29">
        <v>5.356</v>
      </c>
      <c r="F54" s="27"/>
      <c r="G54" s="27"/>
    </row>
    <row r="55" spans="1:7" ht="15">
      <c r="A55" s="17"/>
      <c r="B55" s="29"/>
      <c r="C55" s="29"/>
      <c r="D55" s="29"/>
      <c r="E55" s="29"/>
      <c r="F55" s="27"/>
      <c r="G55" s="27"/>
    </row>
    <row r="56" spans="1:7" ht="15">
      <c r="A56" s="16" t="s">
        <v>82</v>
      </c>
      <c r="B56" s="29">
        <v>5117.894</v>
      </c>
      <c r="C56" s="29">
        <v>565.224</v>
      </c>
      <c r="D56" s="29">
        <f>+C56/$C$58*100</f>
        <v>6.915768126049573</v>
      </c>
      <c r="E56" s="29">
        <v>319.165</v>
      </c>
      <c r="F56" s="27"/>
      <c r="G56" s="27"/>
    </row>
    <row r="57" spans="1:7" ht="15">
      <c r="A57" s="46"/>
      <c r="B57" s="47"/>
      <c r="C57" s="47"/>
      <c r="D57" s="47"/>
      <c r="E57" s="47"/>
      <c r="F57" s="27"/>
      <c r="G57" s="27"/>
    </row>
    <row r="58" spans="1:7" ht="15">
      <c r="A58" s="18" t="s">
        <v>48</v>
      </c>
      <c r="B58" s="19">
        <v>81027.516</v>
      </c>
      <c r="C58" s="19">
        <f>SUM(C46:C56)</f>
        <v>8172.974999999999</v>
      </c>
      <c r="D58" s="19">
        <f>+C58/$C$58*100</f>
        <v>100</v>
      </c>
      <c r="E58" s="19">
        <v>6137.056</v>
      </c>
      <c r="F58" s="27"/>
      <c r="G58" s="27"/>
    </row>
    <row r="59" spans="1:7" ht="27" customHeight="1">
      <c r="A59" s="123" t="s">
        <v>14</v>
      </c>
      <c r="B59" s="123"/>
      <c r="C59" s="123"/>
      <c r="D59" s="123"/>
      <c r="E59" s="123"/>
      <c r="F59" s="42"/>
      <c r="G59" s="42"/>
    </row>
    <row r="60" spans="1:7" ht="30" customHeight="1">
      <c r="A60" s="124" t="s">
        <v>224</v>
      </c>
      <c r="B60" s="124"/>
      <c r="C60" s="124"/>
      <c r="D60" s="124"/>
      <c r="E60" s="124"/>
      <c r="F60" s="20"/>
      <c r="G60" s="20"/>
    </row>
    <row r="61" spans="1:7" ht="16.5" customHeight="1">
      <c r="A61" s="121" t="s">
        <v>223</v>
      </c>
      <c r="B61" s="121"/>
      <c r="C61" s="121"/>
      <c r="D61" s="121"/>
      <c r="E61" s="121"/>
      <c r="F61" s="20"/>
      <c r="G61" s="20"/>
    </row>
    <row r="62" spans="1:7" ht="19.5" customHeight="1">
      <c r="A62" s="121" t="s">
        <v>88</v>
      </c>
      <c r="B62" s="121"/>
      <c r="C62" s="121"/>
      <c r="D62" s="121"/>
      <c r="E62" s="121"/>
      <c r="F62" s="20"/>
      <c r="G62" s="20"/>
    </row>
    <row r="63" spans="1:7" ht="16.5" customHeight="1">
      <c r="A63" s="121" t="s">
        <v>208</v>
      </c>
      <c r="B63" s="121"/>
      <c r="C63" s="121"/>
      <c r="D63" s="121"/>
      <c r="E63" s="121"/>
      <c r="F63" s="20"/>
      <c r="G63" s="20"/>
    </row>
    <row r="64" spans="1:7" ht="16.5" customHeight="1">
      <c r="A64" s="48"/>
      <c r="B64" s="48"/>
      <c r="C64" s="48"/>
      <c r="D64" s="48"/>
      <c r="E64" s="48"/>
      <c r="F64" s="48"/>
      <c r="G64" s="48"/>
    </row>
    <row r="65" ht="15">
      <c r="A65" t="str">
        <f>A37</f>
        <v>FUENTE: Contaduría General de la Provincia y consultas al SIPAF</v>
      </c>
    </row>
    <row r="66" spans="1:2" ht="15">
      <c r="A66" s="3" t="s">
        <v>16</v>
      </c>
      <c r="B66" s="3"/>
    </row>
    <row r="68" spans="1:2" ht="15">
      <c r="A68" s="1" t="s">
        <v>0</v>
      </c>
      <c r="B68" s="1"/>
    </row>
    <row r="69" spans="1:2" ht="15">
      <c r="A69" s="2" t="s">
        <v>84</v>
      </c>
      <c r="B69" s="2"/>
    </row>
    <row r="70" spans="1:2" ht="15">
      <c r="A70" s="2" t="s">
        <v>225</v>
      </c>
      <c r="B70" s="2"/>
    </row>
    <row r="71" spans="1:2" ht="15">
      <c r="A71" s="2" t="s">
        <v>19</v>
      </c>
      <c r="B71" s="2"/>
    </row>
    <row r="72" ht="15">
      <c r="A72" t="s">
        <v>56</v>
      </c>
    </row>
    <row r="73" spans="1:5" ht="38.25">
      <c r="A73" s="5" t="s">
        <v>1</v>
      </c>
      <c r="B73" s="6" t="s">
        <v>206</v>
      </c>
      <c r="C73" s="6" t="s">
        <v>207</v>
      </c>
      <c r="D73" s="6" t="s">
        <v>42</v>
      </c>
      <c r="E73" s="6" t="s">
        <v>86</v>
      </c>
    </row>
    <row r="74" spans="1:5" ht="15">
      <c r="A74" s="11" t="s">
        <v>20</v>
      </c>
      <c r="B74" s="30">
        <v>67275.627</v>
      </c>
      <c r="C74" s="30">
        <f>+C75+C76+C80+C81+C82+C83</f>
        <v>65593.93</v>
      </c>
      <c r="D74" s="30">
        <f>+C74/$C$97*100</f>
        <v>92.43228300063181</v>
      </c>
      <c r="E74" s="30">
        <v>48115.395000000004</v>
      </c>
    </row>
    <row r="75" spans="1:5" ht="15">
      <c r="A75" s="12" t="s">
        <v>21</v>
      </c>
      <c r="B75" s="29">
        <v>29280.449</v>
      </c>
      <c r="C75" s="29">
        <v>29746.87</v>
      </c>
      <c r="D75" s="29">
        <f aca="true" t="shared" si="1" ref="D75:D97">+C75/$C$97*100</f>
        <v>41.91807239211013</v>
      </c>
      <c r="E75" s="29">
        <v>21458.65</v>
      </c>
    </row>
    <row r="76" spans="1:5" ht="15">
      <c r="A76" s="12" t="s">
        <v>22</v>
      </c>
      <c r="B76" s="29">
        <v>10140.992999999999</v>
      </c>
      <c r="C76" s="29">
        <f>SUM(C77:C79)</f>
        <v>9272.619999999999</v>
      </c>
      <c r="D76" s="29">
        <f t="shared" si="1"/>
        <v>13.066596802437644</v>
      </c>
      <c r="E76" s="29">
        <v>6440.582</v>
      </c>
    </row>
    <row r="77" spans="1:5" ht="15">
      <c r="A77" s="12" t="s">
        <v>23</v>
      </c>
      <c r="B77" s="29">
        <v>1771.806</v>
      </c>
      <c r="C77" s="29">
        <v>1254.23</v>
      </c>
      <c r="D77" s="29">
        <f t="shared" si="1"/>
        <v>1.7674096110399613</v>
      </c>
      <c r="E77" s="29">
        <v>867.61</v>
      </c>
    </row>
    <row r="78" spans="1:5" ht="15">
      <c r="A78" s="12" t="s">
        <v>24</v>
      </c>
      <c r="B78" s="29">
        <v>8820.547999999999</v>
      </c>
      <c r="C78" s="29">
        <v>8276.9</v>
      </c>
      <c r="D78" s="29">
        <f t="shared" si="1"/>
        <v>11.663468908905587</v>
      </c>
      <c r="E78" s="29">
        <v>5787.587</v>
      </c>
    </row>
    <row r="79" spans="1:5" ht="15">
      <c r="A79" s="12" t="s">
        <v>25</v>
      </c>
      <c r="B79" s="29">
        <v>-451.3610000000008</v>
      </c>
      <c r="C79" s="29">
        <v>-258.51</v>
      </c>
      <c r="D79" s="29">
        <f t="shared" si="1"/>
        <v>-0.36428171750790556</v>
      </c>
      <c r="E79" s="29">
        <v>-214.615</v>
      </c>
    </row>
    <row r="80" spans="1:5" ht="15">
      <c r="A80" s="12" t="s">
        <v>26</v>
      </c>
      <c r="B80" s="29">
        <v>76.459</v>
      </c>
      <c r="C80" s="29">
        <v>39.92</v>
      </c>
      <c r="D80" s="29">
        <f t="shared" si="1"/>
        <v>0.05625363105069665</v>
      </c>
      <c r="E80" s="29">
        <v>21.22</v>
      </c>
    </row>
    <row r="81" spans="1:5" ht="15">
      <c r="A81" s="12" t="s">
        <v>27</v>
      </c>
      <c r="B81" s="29">
        <v>11872.408</v>
      </c>
      <c r="C81" s="29">
        <v>12102.93</v>
      </c>
      <c r="D81" s="29">
        <f t="shared" si="1"/>
        <v>17.05495387906834</v>
      </c>
      <c r="E81" s="29">
        <v>8964.606</v>
      </c>
    </row>
    <row r="82" spans="1:5" ht="15">
      <c r="A82" s="12" t="s">
        <v>28</v>
      </c>
      <c r="B82" s="29">
        <v>3107.407</v>
      </c>
      <c r="C82" s="29">
        <v>2994.24</v>
      </c>
      <c r="D82" s="29">
        <f t="shared" si="1"/>
        <v>4.219360526984918</v>
      </c>
      <c r="E82" s="29">
        <v>2328.789</v>
      </c>
    </row>
    <row r="83" spans="1:5" ht="15">
      <c r="A83" s="12" t="s">
        <v>29</v>
      </c>
      <c r="B83" s="29">
        <v>12797.911</v>
      </c>
      <c r="C83" s="29">
        <f>+C84+C85+C88</f>
        <v>11437.35</v>
      </c>
      <c r="D83" s="29">
        <f t="shared" si="1"/>
        <v>16.11704576898009</v>
      </c>
      <c r="E83" s="29">
        <v>8901.547999999999</v>
      </c>
    </row>
    <row r="84" spans="1:5" ht="15">
      <c r="A84" s="12" t="s">
        <v>30</v>
      </c>
      <c r="B84" s="29">
        <v>5796.768</v>
      </c>
      <c r="C84" s="29">
        <v>5478.42</v>
      </c>
      <c r="D84" s="29">
        <f t="shared" si="1"/>
        <v>7.719965366251441</v>
      </c>
      <c r="E84" s="29">
        <v>4168.007</v>
      </c>
    </row>
    <row r="85" spans="1:5" ht="15">
      <c r="A85" s="12" t="s">
        <v>31</v>
      </c>
      <c r="B85" s="29">
        <v>6744.48</v>
      </c>
      <c r="C85" s="29">
        <f>SUM(C86:C87)</f>
        <v>5440.85</v>
      </c>
      <c r="D85" s="29">
        <f t="shared" si="1"/>
        <v>7.667023259072718</v>
      </c>
      <c r="E85" s="29">
        <v>4417.392</v>
      </c>
    </row>
    <row r="86" spans="1:5" ht="15">
      <c r="A86" s="12" t="s">
        <v>199</v>
      </c>
      <c r="B86" s="44">
        <v>6409.123</v>
      </c>
      <c r="C86" s="29">
        <v>5098.31</v>
      </c>
      <c r="D86" s="29">
        <f t="shared" si="1"/>
        <v>7.184329902857646</v>
      </c>
      <c r="E86" s="29">
        <v>3998.939</v>
      </c>
    </row>
    <row r="87" spans="1:5" ht="15">
      <c r="A87" s="12" t="s">
        <v>32</v>
      </c>
      <c r="B87" s="44">
        <v>335.35699999999997</v>
      </c>
      <c r="C87" s="29">
        <v>342.54</v>
      </c>
      <c r="D87" s="29">
        <f t="shared" si="1"/>
        <v>0.4826933562150709</v>
      </c>
      <c r="E87" s="29">
        <v>418.453</v>
      </c>
    </row>
    <row r="88" spans="1:5" ht="15">
      <c r="A88" s="12" t="s">
        <v>33</v>
      </c>
      <c r="B88" s="44">
        <v>256.66300000000047</v>
      </c>
      <c r="C88" s="29">
        <v>518.08</v>
      </c>
      <c r="D88" s="29">
        <f t="shared" si="1"/>
        <v>0.7300571436559349</v>
      </c>
      <c r="E88" s="29">
        <v>316.149</v>
      </c>
    </row>
    <row r="89" spans="1:5" ht="15">
      <c r="A89" s="13" t="s">
        <v>34</v>
      </c>
      <c r="B89" s="31">
        <v>8630.452</v>
      </c>
      <c r="C89" s="31">
        <f>+C90+C95+C96</f>
        <v>5370.378</v>
      </c>
      <c r="D89" s="31">
        <f t="shared" si="1"/>
        <v>7.567716999368191</v>
      </c>
      <c r="E89" s="31">
        <v>3165.508</v>
      </c>
    </row>
    <row r="90" spans="1:5" ht="15">
      <c r="A90" s="12" t="s">
        <v>35</v>
      </c>
      <c r="B90" s="29">
        <v>5984.0289999999995</v>
      </c>
      <c r="C90" s="29">
        <f>SUM(C91:C94)</f>
        <v>3608.2419999999997</v>
      </c>
      <c r="D90" s="29">
        <f t="shared" si="1"/>
        <v>5.084587029299293</v>
      </c>
      <c r="E90" s="29">
        <v>1967.9479999999999</v>
      </c>
    </row>
    <row r="91" spans="1:5" ht="15">
      <c r="A91" s="12" t="s">
        <v>36</v>
      </c>
      <c r="B91" s="29">
        <v>129</v>
      </c>
      <c r="C91" s="29">
        <v>43.189</v>
      </c>
      <c r="D91" s="29">
        <f t="shared" si="1"/>
        <v>0.060860172130474385</v>
      </c>
      <c r="E91" s="29">
        <v>42.964</v>
      </c>
    </row>
    <row r="92" spans="1:5" ht="15">
      <c r="A92" s="12" t="s">
        <v>37</v>
      </c>
      <c r="B92" s="29">
        <v>4049.191</v>
      </c>
      <c r="C92" s="29">
        <v>2526.817</v>
      </c>
      <c r="D92" s="29">
        <f t="shared" si="1"/>
        <v>3.5606871555768573</v>
      </c>
      <c r="E92" s="29">
        <v>1211.471</v>
      </c>
    </row>
    <row r="93" spans="1:5" ht="15">
      <c r="A93" s="12" t="s">
        <v>38</v>
      </c>
      <c r="B93" s="29">
        <v>1003.651</v>
      </c>
      <c r="C93" s="29">
        <v>476.54</v>
      </c>
      <c r="D93" s="29">
        <f t="shared" si="1"/>
        <v>0.671520674872219</v>
      </c>
      <c r="E93" s="29">
        <v>302.806</v>
      </c>
    </row>
    <row r="94" spans="1:5" ht="15">
      <c r="A94" s="12" t="s">
        <v>25</v>
      </c>
      <c r="B94" s="29">
        <v>802.1869999999999</v>
      </c>
      <c r="C94" s="29">
        <v>561.696</v>
      </c>
      <c r="D94" s="29">
        <f t="shared" si="1"/>
        <v>0.7915190267197422</v>
      </c>
      <c r="E94" s="29">
        <v>410.707</v>
      </c>
    </row>
    <row r="95" spans="1:5" ht="15">
      <c r="A95" s="12" t="s">
        <v>39</v>
      </c>
      <c r="B95" s="29">
        <v>2419.35</v>
      </c>
      <c r="C95" s="29">
        <v>1612.436</v>
      </c>
      <c r="D95" s="29">
        <f t="shared" si="1"/>
        <v>2.2721788536287852</v>
      </c>
      <c r="E95" s="29">
        <v>1126.089</v>
      </c>
    </row>
    <row r="96" spans="1:5" ht="15">
      <c r="A96" s="12" t="s">
        <v>40</v>
      </c>
      <c r="B96" s="29">
        <v>227.073</v>
      </c>
      <c r="C96" s="29">
        <v>149.7</v>
      </c>
      <c r="D96" s="29">
        <f t="shared" si="1"/>
        <v>0.21095111644011244</v>
      </c>
      <c r="E96" s="29">
        <v>71.471</v>
      </c>
    </row>
    <row r="97" spans="1:5" ht="15">
      <c r="A97" s="14" t="s">
        <v>41</v>
      </c>
      <c r="B97" s="32">
        <v>75906.079</v>
      </c>
      <c r="C97" s="32">
        <f>+C89+C74</f>
        <v>70964.30799999999</v>
      </c>
      <c r="D97" s="32">
        <f t="shared" si="1"/>
        <v>100</v>
      </c>
      <c r="E97" s="32">
        <v>51280.903000000006</v>
      </c>
    </row>
    <row r="98" spans="1:5" ht="28.5" customHeight="1">
      <c r="A98" s="122" t="s">
        <v>14</v>
      </c>
      <c r="B98" s="122"/>
      <c r="C98" s="122"/>
      <c r="D98" s="122"/>
      <c r="E98" s="122"/>
    </row>
    <row r="99" spans="1:5" ht="30" customHeight="1">
      <c r="A99" s="124" t="s">
        <v>226</v>
      </c>
      <c r="B99" s="124"/>
      <c r="C99" s="124"/>
      <c r="D99" s="124"/>
      <c r="E99" s="124"/>
    </row>
    <row r="100" spans="1:5" ht="15">
      <c r="A100" s="121" t="s">
        <v>227</v>
      </c>
      <c r="B100" s="121"/>
      <c r="C100" s="121"/>
      <c r="D100" s="121"/>
      <c r="E100" s="121"/>
    </row>
    <row r="101" spans="1:5" ht="15">
      <c r="A101" s="121" t="s">
        <v>198</v>
      </c>
      <c r="B101" s="121"/>
      <c r="C101" s="121"/>
      <c r="D101" s="121"/>
      <c r="E101" s="121"/>
    </row>
    <row r="102" spans="1:5" ht="15">
      <c r="A102" s="121" t="s">
        <v>208</v>
      </c>
      <c r="B102" s="121"/>
      <c r="C102" s="121"/>
      <c r="D102" s="121"/>
      <c r="E102" s="121"/>
    </row>
    <row r="103" spans="1:5" ht="15">
      <c r="A103" s="121"/>
      <c r="B103" s="121"/>
      <c r="C103" s="121"/>
      <c r="D103" s="121"/>
      <c r="E103" s="121"/>
    </row>
    <row r="104" ht="15">
      <c r="A104" t="str">
        <f>A37</f>
        <v>FUENTE: Contaduría General de la Provincia y consultas al SIPAF</v>
      </c>
    </row>
    <row r="105" spans="1:2" ht="15">
      <c r="A105" s="3" t="s">
        <v>16</v>
      </c>
      <c r="B105" s="3"/>
    </row>
    <row r="106" spans="1:2" ht="15">
      <c r="A106" s="3"/>
      <c r="B106" s="3"/>
    </row>
    <row r="107" spans="1:2" ht="15">
      <c r="A107" s="1" t="s">
        <v>0</v>
      </c>
      <c r="B107" s="3"/>
    </row>
    <row r="108" ht="15">
      <c r="A108" s="2" t="s">
        <v>92</v>
      </c>
    </row>
    <row r="109" spans="1:2" ht="15">
      <c r="A109" s="2" t="s">
        <v>87</v>
      </c>
      <c r="B109" s="2"/>
    </row>
    <row r="110" ht="15">
      <c r="A110" t="s">
        <v>56</v>
      </c>
    </row>
    <row r="111" spans="1:5" ht="38.25">
      <c r="A111" s="5" t="s">
        <v>1</v>
      </c>
      <c r="B111" s="6" t="s">
        <v>206</v>
      </c>
      <c r="C111" s="6" t="s">
        <v>207</v>
      </c>
      <c r="D111" s="6" t="s">
        <v>42</v>
      </c>
      <c r="E111" s="6" t="s">
        <v>86</v>
      </c>
    </row>
    <row r="112" spans="1:5" ht="15">
      <c r="A112" s="15"/>
      <c r="B112" s="15"/>
      <c r="C112" s="8"/>
      <c r="D112" s="8"/>
      <c r="E112" s="8"/>
    </row>
    <row r="113" spans="1:5" ht="15">
      <c r="A113" s="16" t="s">
        <v>43</v>
      </c>
      <c r="B113" s="39">
        <v>14959.169</v>
      </c>
      <c r="C113" s="29">
        <v>12915.323</v>
      </c>
      <c r="D113" s="29">
        <f>+C113/$C$125*100</f>
        <v>16.99811750063194</v>
      </c>
      <c r="E113" s="29">
        <v>9438.129</v>
      </c>
    </row>
    <row r="114" spans="1:5" ht="15">
      <c r="A114" s="17"/>
      <c r="B114" s="40"/>
      <c r="C114" s="29"/>
      <c r="D114" s="29"/>
      <c r="E114" s="29"/>
    </row>
    <row r="115" spans="1:5" ht="15">
      <c r="A115" s="16" t="s">
        <v>44</v>
      </c>
      <c r="B115" s="39">
        <v>7165.713</v>
      </c>
      <c r="C115" s="29">
        <v>7152.082</v>
      </c>
      <c r="D115" s="29">
        <f>+C115/$C$125*100</f>
        <v>9.41299959824115</v>
      </c>
      <c r="E115" s="29">
        <v>4529.927</v>
      </c>
    </row>
    <row r="116" spans="1:5" ht="15">
      <c r="A116" s="17"/>
      <c r="B116" s="40"/>
      <c r="C116" s="29"/>
      <c r="D116" s="29"/>
      <c r="E116" s="29"/>
    </row>
    <row r="117" spans="1:5" ht="15">
      <c r="A117" s="16" t="s">
        <v>45</v>
      </c>
      <c r="B117" s="39">
        <v>46031.242</v>
      </c>
      <c r="C117" s="29">
        <v>44092.432</v>
      </c>
      <c r="D117" s="29">
        <f>+C117/$C$125*100</f>
        <v>58.03094045922224</v>
      </c>
      <c r="E117" s="29">
        <v>32395.205</v>
      </c>
    </row>
    <row r="118" spans="1:5" ht="15">
      <c r="A118" s="17"/>
      <c r="B118" s="40"/>
      <c r="C118" s="29"/>
      <c r="D118" s="29"/>
      <c r="E118" s="29"/>
    </row>
    <row r="119" spans="1:5" ht="15">
      <c r="A119" s="16" t="s">
        <v>46</v>
      </c>
      <c r="B119" s="39">
        <v>7623.849</v>
      </c>
      <c r="C119" s="29">
        <v>6738.613</v>
      </c>
      <c r="D119" s="29">
        <f>+C119/$C$125*100</f>
        <v>8.868824694921365</v>
      </c>
      <c r="E119" s="29">
        <v>4839.875</v>
      </c>
    </row>
    <row r="120" spans="1:5" ht="15">
      <c r="A120" s="17"/>
      <c r="B120" s="40"/>
      <c r="C120" s="29"/>
      <c r="D120" s="29"/>
      <c r="E120" s="29"/>
    </row>
    <row r="121" spans="1:5" ht="15">
      <c r="A121" s="16" t="s">
        <v>47</v>
      </c>
      <c r="B121" s="29">
        <v>129.649</v>
      </c>
      <c r="C121" s="29">
        <v>65.859</v>
      </c>
      <c r="D121" s="29">
        <f>+C121/$C$125*100</f>
        <v>0.08667836030690976</v>
      </c>
      <c r="E121" s="29">
        <v>77.768</v>
      </c>
    </row>
    <row r="122" spans="1:5" ht="15">
      <c r="A122" s="17"/>
      <c r="B122" s="29"/>
      <c r="C122" s="29"/>
      <c r="D122" s="29"/>
      <c r="E122" s="29"/>
    </row>
    <row r="123" spans="1:5" ht="15">
      <c r="A123" s="16" t="s">
        <v>82</v>
      </c>
      <c r="B123" s="29">
        <v>5117.894</v>
      </c>
      <c r="C123" s="29">
        <v>5016.593</v>
      </c>
      <c r="D123" s="29">
        <f>+C123/$C$125*100</f>
        <v>6.602439386676405</v>
      </c>
      <c r="E123" s="29">
        <v>3088.657</v>
      </c>
    </row>
    <row r="124" spans="1:5" ht="15">
      <c r="A124" s="46"/>
      <c r="B124" s="47"/>
      <c r="C124" s="47"/>
      <c r="D124" s="47"/>
      <c r="E124" s="47"/>
    </row>
    <row r="125" spans="1:5" ht="15">
      <c r="A125" s="18" t="s">
        <v>48</v>
      </c>
      <c r="B125" s="19">
        <v>81027.516</v>
      </c>
      <c r="C125" s="19">
        <f>SUM(C113:C123)</f>
        <v>75980.90199999999</v>
      </c>
      <c r="D125" s="19">
        <f>+C125/$C$125*100</f>
        <v>100</v>
      </c>
      <c r="E125" s="19">
        <v>54369.560999999994</v>
      </c>
    </row>
    <row r="126" spans="1:5" ht="32.25" customHeight="1">
      <c r="A126" s="123" t="s">
        <v>14</v>
      </c>
      <c r="B126" s="123"/>
      <c r="C126" s="123"/>
      <c r="D126" s="123"/>
      <c r="E126" s="123"/>
    </row>
    <row r="127" spans="1:5" ht="32.25" customHeight="1">
      <c r="A127" s="121" t="s">
        <v>226</v>
      </c>
      <c r="B127" s="121"/>
      <c r="C127" s="121"/>
      <c r="D127" s="121"/>
      <c r="E127" s="121"/>
    </row>
    <row r="128" spans="1:5" ht="15">
      <c r="A128" s="121" t="s">
        <v>227</v>
      </c>
      <c r="B128" s="121"/>
      <c r="C128" s="121"/>
      <c r="D128" s="121"/>
      <c r="E128" s="121"/>
    </row>
    <row r="129" spans="1:5" ht="15">
      <c r="A129" s="121" t="s">
        <v>88</v>
      </c>
      <c r="B129" s="121"/>
      <c r="C129" s="121"/>
      <c r="D129" s="121"/>
      <c r="E129" s="121"/>
    </row>
    <row r="130" spans="1:5" ht="15">
      <c r="A130" s="121" t="s">
        <v>208</v>
      </c>
      <c r="B130" s="121"/>
      <c r="C130" s="121"/>
      <c r="D130" s="121"/>
      <c r="E130" s="121"/>
    </row>
    <row r="131" spans="1:5" ht="15">
      <c r="A131" s="50"/>
      <c r="B131" s="50"/>
      <c r="C131" s="50"/>
      <c r="D131" s="50"/>
      <c r="E131" s="50"/>
    </row>
    <row r="132" ht="15">
      <c r="A132" t="str">
        <f>A37</f>
        <v>FUENTE: Contaduría General de la Provincia y consultas al SIPAF</v>
      </c>
    </row>
    <row r="133" spans="1:2" ht="15">
      <c r="A133" s="3" t="s">
        <v>16</v>
      </c>
      <c r="B133" s="3"/>
    </row>
  </sheetData>
  <sheetProtection/>
  <mergeCells count="21">
    <mergeCell ref="A130:E130"/>
    <mergeCell ref="A98:E98"/>
    <mergeCell ref="A99:E99"/>
    <mergeCell ref="A100:E100"/>
    <mergeCell ref="A101:E101"/>
    <mergeCell ref="A129:E129"/>
    <mergeCell ref="A128:E128"/>
    <mergeCell ref="A102:E102"/>
    <mergeCell ref="A127:E127"/>
    <mergeCell ref="A103:E103"/>
    <mergeCell ref="A60:E60"/>
    <mergeCell ref="A35:E35"/>
    <mergeCell ref="A126:E126"/>
    <mergeCell ref="A63:E63"/>
    <mergeCell ref="A61:E61"/>
    <mergeCell ref="A31:E31"/>
    <mergeCell ref="A59:E59"/>
    <mergeCell ref="A34:E34"/>
    <mergeCell ref="A32:E32"/>
    <mergeCell ref="A33:E33"/>
    <mergeCell ref="A62:E62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18</v>
      </c>
      <c r="B3" s="2"/>
    </row>
    <row r="4" spans="1:2" ht="15">
      <c r="A4" s="2" t="s">
        <v>49</v>
      </c>
      <c r="B4" s="2"/>
    </row>
    <row r="5" ht="15">
      <c r="A5" t="s">
        <v>56</v>
      </c>
    </row>
    <row r="6" spans="1:4" ht="25.5">
      <c r="A6" s="5" t="s">
        <v>1</v>
      </c>
      <c r="B6" s="6" t="s">
        <v>209</v>
      </c>
      <c r="C6" s="6" t="s">
        <v>55</v>
      </c>
      <c r="D6" s="6" t="s">
        <v>81</v>
      </c>
    </row>
    <row r="7" spans="1:4" ht="16.5" customHeight="1">
      <c r="A7" s="4" t="s">
        <v>50</v>
      </c>
      <c r="B7" s="29">
        <v>789.474</v>
      </c>
      <c r="C7" s="29">
        <f aca="true" t="shared" si="0" ref="C7:C13">+B7/$B$13*100</f>
        <v>11.515898005605415</v>
      </c>
      <c r="D7" s="29">
        <v>606.127</v>
      </c>
    </row>
    <row r="8" spans="1:4" ht="16.5" customHeight="1">
      <c r="A8" s="4" t="s">
        <v>51</v>
      </c>
      <c r="B8" s="29">
        <v>1396.4</v>
      </c>
      <c r="C8" s="29">
        <f t="shared" si="0"/>
        <v>20.369005154099316</v>
      </c>
      <c r="D8" s="29">
        <v>972.218</v>
      </c>
    </row>
    <row r="9" spans="1:4" ht="16.5" customHeight="1">
      <c r="A9" s="4" t="s">
        <v>52</v>
      </c>
      <c r="B9" s="29">
        <v>1734.35</v>
      </c>
      <c r="C9" s="29">
        <f t="shared" si="0"/>
        <v>25.298613641515427</v>
      </c>
      <c r="D9" s="29">
        <v>1337.125</v>
      </c>
    </row>
    <row r="10" spans="1:4" ht="16.5" customHeight="1">
      <c r="A10" s="4" t="s">
        <v>53</v>
      </c>
      <c r="B10" s="29">
        <v>2574.48</v>
      </c>
      <c r="C10" s="29">
        <f t="shared" si="0"/>
        <v>37.5534205020951</v>
      </c>
      <c r="D10" s="29">
        <v>2055.686</v>
      </c>
    </row>
    <row r="11" spans="1:4" ht="16.5" customHeight="1">
      <c r="A11" s="4" t="s">
        <v>194</v>
      </c>
      <c r="B11" s="29">
        <v>0</v>
      </c>
      <c r="C11" s="29">
        <f t="shared" si="0"/>
        <v>0</v>
      </c>
      <c r="D11" s="29">
        <v>206.41000000000003</v>
      </c>
    </row>
    <row r="12" spans="1:4" ht="16.5" customHeight="1">
      <c r="A12" s="4" t="s">
        <v>54</v>
      </c>
      <c r="B12" s="29">
        <f>309.92+22.65+28.24</f>
        <v>360.81</v>
      </c>
      <c r="C12" s="29">
        <f t="shared" si="0"/>
        <v>5.263062696684742</v>
      </c>
      <c r="D12" s="29">
        <v>352.07000000000005</v>
      </c>
    </row>
    <row r="13" spans="1:4" ht="15">
      <c r="A13" s="18" t="s">
        <v>48</v>
      </c>
      <c r="B13" s="19">
        <f>SUM(B7:B12)</f>
        <v>6855.514</v>
      </c>
      <c r="C13" s="19">
        <f t="shared" si="0"/>
        <v>100</v>
      </c>
      <c r="D13" s="19">
        <v>5529.6359999999995</v>
      </c>
    </row>
    <row r="14" ht="15">
      <c r="A14" t="s">
        <v>228</v>
      </c>
    </row>
    <row r="15" ht="15">
      <c r="A15" t="s">
        <v>229</v>
      </c>
    </row>
    <row r="16" ht="15">
      <c r="A16" t="s">
        <v>195</v>
      </c>
    </row>
    <row r="18" ht="15">
      <c r="A18" t="s">
        <v>196</v>
      </c>
    </row>
    <row r="19" ht="15">
      <c r="A19" s="3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zoomScalePageLayoutView="0" workbookViewId="0" topLeftCell="A1">
      <selection activeCell="B72" sqref="B72"/>
    </sheetView>
  </sheetViews>
  <sheetFormatPr defaultColWidth="11.421875" defaultRowHeight="15"/>
  <cols>
    <col min="1" max="1" width="6.421875" style="0" customWidth="1"/>
    <col min="2" max="2" width="54.57421875" style="0" customWidth="1"/>
    <col min="3" max="3" width="22.57421875" style="0" customWidth="1"/>
    <col min="4" max="4" width="23.8515625" style="0" customWidth="1"/>
    <col min="5" max="5" width="20.7109375" style="0" customWidth="1"/>
    <col min="6" max="7" width="21.7109375" style="0" customWidth="1"/>
    <col min="8" max="8" width="18.7109375" style="0" customWidth="1"/>
    <col min="9" max="9" width="16.7109375" style="0" customWidth="1"/>
  </cols>
  <sheetData>
    <row r="1" spans="1:6" ht="15" customHeight="1">
      <c r="A1" s="51"/>
      <c r="B1" s="51"/>
      <c r="C1" s="51"/>
      <c r="D1" s="51"/>
      <c r="E1" s="51"/>
      <c r="F1" s="51"/>
    </row>
    <row r="2" spans="1:6" ht="18.75">
      <c r="A2" s="52" t="s">
        <v>0</v>
      </c>
      <c r="B2" s="51"/>
      <c r="C2" s="51"/>
      <c r="D2" s="51"/>
      <c r="E2" s="51"/>
      <c r="F2" s="51"/>
    </row>
    <row r="3" spans="1:6" ht="15">
      <c r="A3" s="49" t="s">
        <v>59</v>
      </c>
      <c r="B3" s="53"/>
      <c r="C3" s="53"/>
      <c r="D3" s="53"/>
      <c r="E3" s="53"/>
      <c r="F3" s="53"/>
    </row>
    <row r="4" spans="1:6" ht="15.75" customHeight="1">
      <c r="A4" s="49" t="s">
        <v>230</v>
      </c>
      <c r="B4" s="49"/>
      <c r="C4" s="49"/>
      <c r="D4" s="54"/>
      <c r="E4" s="54"/>
      <c r="F4" s="54"/>
    </row>
    <row r="5" spans="1:6" ht="15.75" thickBot="1">
      <c r="A5" s="55" t="s">
        <v>93</v>
      </c>
      <c r="B5" s="56"/>
      <c r="C5" s="56"/>
      <c r="D5" s="56"/>
      <c r="E5" s="56"/>
      <c r="F5" s="56"/>
    </row>
    <row r="6" spans="1:6" ht="15.75" thickTop="1">
      <c r="A6" s="57"/>
      <c r="B6" s="58"/>
      <c r="C6" s="57"/>
      <c r="D6" s="59"/>
      <c r="E6" s="57"/>
      <c r="F6" s="60"/>
    </row>
    <row r="7" spans="1:6" ht="15">
      <c r="A7" s="61"/>
      <c r="B7" s="62" t="s">
        <v>1</v>
      </c>
      <c r="C7" s="63" t="s">
        <v>94</v>
      </c>
      <c r="D7" s="63" t="s">
        <v>95</v>
      </c>
      <c r="E7" s="64" t="s">
        <v>96</v>
      </c>
      <c r="F7" s="65" t="s">
        <v>48</v>
      </c>
    </row>
    <row r="8" spans="1:6" ht="15">
      <c r="A8" s="61"/>
      <c r="B8" s="62"/>
      <c r="C8" s="63" t="s">
        <v>97</v>
      </c>
      <c r="D8" s="63" t="s">
        <v>98</v>
      </c>
      <c r="E8" s="64" t="s">
        <v>99</v>
      </c>
      <c r="F8" s="65"/>
    </row>
    <row r="9" spans="1:6" ht="15.75" thickBot="1">
      <c r="A9" s="66"/>
      <c r="B9" s="67"/>
      <c r="C9" s="66"/>
      <c r="D9" s="66"/>
      <c r="E9" s="66"/>
      <c r="F9" s="68"/>
    </row>
    <row r="10" spans="1:6" ht="15.75" thickTop="1">
      <c r="A10" s="61"/>
      <c r="B10" s="69"/>
      <c r="C10" s="69"/>
      <c r="D10" s="69" t="s">
        <v>85</v>
      </c>
      <c r="E10" s="69"/>
      <c r="F10" s="84"/>
    </row>
    <row r="11" spans="1:6" ht="15">
      <c r="A11" s="85" t="s">
        <v>100</v>
      </c>
      <c r="B11" s="86" t="s">
        <v>101</v>
      </c>
      <c r="C11" s="71">
        <f>SUM(C12:C15)</f>
        <v>48089716319.45</v>
      </c>
      <c r="D11" s="71">
        <f>SUM(D12:D15)</f>
        <v>5694765964.62</v>
      </c>
      <c r="E11" s="71">
        <f>SUM(E12:E15)</f>
        <v>12517137899.68</v>
      </c>
      <c r="F11" s="87">
        <f aca="true" t="shared" si="0" ref="F11:F20">SUM(C11:E11)</f>
        <v>66301620183.75</v>
      </c>
    </row>
    <row r="12" spans="1:6" s="79" customFormat="1" ht="15">
      <c r="A12" s="88"/>
      <c r="B12" s="89" t="s">
        <v>102</v>
      </c>
      <c r="C12" s="90">
        <v>45708567171.46</v>
      </c>
      <c r="D12" s="90">
        <v>614773350.18</v>
      </c>
      <c r="E12" s="90">
        <v>415468333.86</v>
      </c>
      <c r="F12" s="91">
        <f t="shared" si="0"/>
        <v>46738808855.5</v>
      </c>
    </row>
    <row r="13" spans="1:6" s="79" customFormat="1" ht="15">
      <c r="A13" s="88"/>
      <c r="B13" s="89" t="s">
        <v>103</v>
      </c>
      <c r="C13" s="90">
        <v>5781015.86</v>
      </c>
      <c r="D13" s="90">
        <v>0</v>
      </c>
      <c r="E13" s="90">
        <v>12016288852.5</v>
      </c>
      <c r="F13" s="91">
        <f t="shared" si="0"/>
        <v>12022069868.36</v>
      </c>
    </row>
    <row r="14" spans="1:6" s="79" customFormat="1" ht="15">
      <c r="A14" s="88"/>
      <c r="B14" s="89" t="s">
        <v>104</v>
      </c>
      <c r="C14" s="90">
        <v>291598216.52</v>
      </c>
      <c r="D14" s="90">
        <v>3891572281.81</v>
      </c>
      <c r="E14" s="90">
        <v>5534296.18</v>
      </c>
      <c r="F14" s="91">
        <f t="shared" si="0"/>
        <v>4188704794.5099998</v>
      </c>
    </row>
    <row r="15" spans="1:6" s="79" customFormat="1" ht="15">
      <c r="A15" s="88"/>
      <c r="B15" s="89" t="s">
        <v>105</v>
      </c>
      <c r="C15" s="90">
        <v>2083769915.61</v>
      </c>
      <c r="D15" s="90">
        <v>1188420332.63</v>
      </c>
      <c r="E15" s="90">
        <v>79846417.14</v>
      </c>
      <c r="F15" s="91">
        <f t="shared" si="0"/>
        <v>3352036665.3799996</v>
      </c>
    </row>
    <row r="16" spans="1:6" ht="15">
      <c r="A16" s="85" t="s">
        <v>106</v>
      </c>
      <c r="B16" s="86" t="s">
        <v>20</v>
      </c>
      <c r="C16" s="71">
        <f>SUM(C17:C23)</f>
        <v>45167958406.65</v>
      </c>
      <c r="D16" s="71">
        <f>SUM(D17:D23)</f>
        <v>5240886523.6</v>
      </c>
      <c r="E16" s="71">
        <f>SUM(E17:E23)</f>
        <v>13775928733.58</v>
      </c>
      <c r="F16" s="87">
        <f t="shared" si="0"/>
        <v>64184773663.83</v>
      </c>
    </row>
    <row r="17" spans="1:6" s="79" customFormat="1" ht="15">
      <c r="A17" s="88"/>
      <c r="B17" s="89" t="s">
        <v>107</v>
      </c>
      <c r="C17" s="90">
        <v>28802382371.81</v>
      </c>
      <c r="D17" s="90">
        <v>765512938.66</v>
      </c>
      <c r="E17" s="90">
        <v>178978750.82</v>
      </c>
      <c r="F17" s="91">
        <f t="shared" si="0"/>
        <v>29746874061.29</v>
      </c>
    </row>
    <row r="18" spans="1:6" s="79" customFormat="1" ht="15">
      <c r="A18" s="88"/>
      <c r="B18" s="89" t="s">
        <v>108</v>
      </c>
      <c r="C18" s="90">
        <v>4302095404.4</v>
      </c>
      <c r="D18" s="90">
        <v>1359794760.54</v>
      </c>
      <c r="E18" s="90">
        <v>3610731139.17</v>
      </c>
      <c r="F18" s="91">
        <f t="shared" si="0"/>
        <v>9272621304.11</v>
      </c>
    </row>
    <row r="19" spans="1:6" s="79" customFormat="1" ht="15">
      <c r="A19" s="88"/>
      <c r="B19" s="89" t="s">
        <v>109</v>
      </c>
      <c r="C19" s="90">
        <v>39919647.23</v>
      </c>
      <c r="D19" s="90">
        <v>0</v>
      </c>
      <c r="E19" s="90">
        <v>0</v>
      </c>
      <c r="F19" s="91">
        <f t="shared" si="0"/>
        <v>39919647.23</v>
      </c>
    </row>
    <row r="20" spans="1:6" s="79" customFormat="1" ht="15">
      <c r="A20" s="88"/>
      <c r="B20" s="89" t="s">
        <v>110</v>
      </c>
      <c r="C20" s="117"/>
      <c r="D20" s="92"/>
      <c r="E20" s="92"/>
      <c r="F20" s="93">
        <f t="shared" si="0"/>
        <v>0</v>
      </c>
    </row>
    <row r="21" spans="1:6" s="79" customFormat="1" ht="15">
      <c r="A21" s="88"/>
      <c r="B21" s="89" t="s">
        <v>111</v>
      </c>
      <c r="C21" s="117">
        <v>707791243.7</v>
      </c>
      <c r="D21" s="90">
        <v>0</v>
      </c>
      <c r="E21" s="90">
        <v>9985982730.99</v>
      </c>
      <c r="F21" s="91">
        <f>SUM(C21:E21)</f>
        <v>10693773974.69</v>
      </c>
    </row>
    <row r="22" spans="1:6" s="79" customFormat="1" ht="15">
      <c r="A22" s="88"/>
      <c r="B22" s="89" t="s">
        <v>112</v>
      </c>
      <c r="C22" s="90">
        <v>0</v>
      </c>
      <c r="D22" s="90">
        <v>2994237047.31</v>
      </c>
      <c r="E22" s="90">
        <v>0</v>
      </c>
      <c r="F22" s="91">
        <f>SUM(C22:E22)</f>
        <v>2994237047.31</v>
      </c>
    </row>
    <row r="23" spans="1:6" s="79" customFormat="1" ht="15">
      <c r="A23" s="88"/>
      <c r="B23" s="89" t="s">
        <v>113</v>
      </c>
      <c r="C23" s="90">
        <v>11315769739.51</v>
      </c>
      <c r="D23" s="90">
        <v>121341777.09</v>
      </c>
      <c r="E23" s="90">
        <v>236112.6</v>
      </c>
      <c r="F23" s="91">
        <f>SUM(C23:E23)</f>
        <v>11437347629.2</v>
      </c>
    </row>
    <row r="24" spans="1:6" ht="15">
      <c r="A24" s="85" t="s">
        <v>114</v>
      </c>
      <c r="B24" s="86" t="s">
        <v>115</v>
      </c>
      <c r="C24" s="71"/>
      <c r="D24" s="71"/>
      <c r="E24" s="71"/>
      <c r="F24" s="87"/>
    </row>
    <row r="25" spans="1:6" ht="15">
      <c r="A25" s="85" t="s">
        <v>85</v>
      </c>
      <c r="B25" s="86" t="s">
        <v>116</v>
      </c>
      <c r="C25" s="71">
        <f>+C11-C16</f>
        <v>2921757912.7999954</v>
      </c>
      <c r="D25" s="71">
        <f>+D11-D16</f>
        <v>453879441.0199995</v>
      </c>
      <c r="E25" s="71">
        <f>+E11-E16</f>
        <v>-1258790833.8999996</v>
      </c>
      <c r="F25" s="87">
        <f aca="true" t="shared" si="1" ref="F25:F32">SUM(C25:E25)</f>
        <v>2116846519.9199953</v>
      </c>
    </row>
    <row r="26" spans="1:6" ht="15">
      <c r="A26" s="85" t="s">
        <v>117</v>
      </c>
      <c r="B26" s="86" t="s">
        <v>118</v>
      </c>
      <c r="C26" s="94">
        <v>1309850470.76</v>
      </c>
      <c r="D26" s="94">
        <v>286720786.37</v>
      </c>
      <c r="E26" s="94">
        <v>0</v>
      </c>
      <c r="F26" s="87">
        <f t="shared" si="1"/>
        <v>1596571257.13</v>
      </c>
    </row>
    <row r="27" spans="1:6" ht="15">
      <c r="A27" s="85" t="s">
        <v>119</v>
      </c>
      <c r="B27" s="86" t="s">
        <v>34</v>
      </c>
      <c r="C27" s="71">
        <f>SUM(C28:C30)</f>
        <v>3780062562.57</v>
      </c>
      <c r="D27" s="71">
        <f>SUM(D28:D30)</f>
        <v>1589070687.8000002</v>
      </c>
      <c r="E27" s="71">
        <f>SUM(E28:E30)</f>
        <v>1244963.82</v>
      </c>
      <c r="F27" s="87">
        <f t="shared" si="1"/>
        <v>5370378214.190001</v>
      </c>
    </row>
    <row r="28" spans="1:6" s="79" customFormat="1" ht="15">
      <c r="A28" s="88"/>
      <c r="B28" s="89" t="s">
        <v>120</v>
      </c>
      <c r="C28" s="90">
        <v>2161493539.58</v>
      </c>
      <c r="D28" s="90">
        <v>1445503725.38</v>
      </c>
      <c r="E28" s="90">
        <v>1244963.82</v>
      </c>
      <c r="F28" s="91">
        <f t="shared" si="1"/>
        <v>3608242228.78</v>
      </c>
    </row>
    <row r="29" spans="1:6" s="79" customFormat="1" ht="15">
      <c r="A29" s="88"/>
      <c r="B29" s="89" t="s">
        <v>121</v>
      </c>
      <c r="C29" s="90">
        <v>1550902424.76</v>
      </c>
      <c r="D29" s="90">
        <v>61533962.42</v>
      </c>
      <c r="E29" s="90">
        <v>0</v>
      </c>
      <c r="F29" s="91">
        <f t="shared" si="1"/>
        <v>1612436387.18</v>
      </c>
    </row>
    <row r="30" spans="1:6" s="79" customFormat="1" ht="15">
      <c r="A30" s="88"/>
      <c r="B30" s="89" t="s">
        <v>122</v>
      </c>
      <c r="C30" s="90">
        <v>67666598.23</v>
      </c>
      <c r="D30" s="90">
        <v>82033000</v>
      </c>
      <c r="E30" s="90">
        <v>0</v>
      </c>
      <c r="F30" s="91">
        <f t="shared" si="1"/>
        <v>149699598.23000002</v>
      </c>
    </row>
    <row r="31" spans="1:6" ht="15">
      <c r="A31" s="85" t="s">
        <v>123</v>
      </c>
      <c r="B31" s="86" t="s">
        <v>124</v>
      </c>
      <c r="C31" s="71">
        <f>+C11+C26</f>
        <v>49399566790.21</v>
      </c>
      <c r="D31" s="71">
        <f>+D11+D26</f>
        <v>5981486750.99</v>
      </c>
      <c r="E31" s="71">
        <f>+E11+E26</f>
        <v>12517137899.68</v>
      </c>
      <c r="F31" s="87">
        <f t="shared" si="1"/>
        <v>67898191440.88</v>
      </c>
    </row>
    <row r="32" spans="1:6" ht="15">
      <c r="A32" s="85" t="s">
        <v>125</v>
      </c>
      <c r="B32" s="86" t="s">
        <v>126</v>
      </c>
      <c r="C32" s="71">
        <f>+C16+C27</f>
        <v>48948020969.22</v>
      </c>
      <c r="D32" s="71">
        <f>+D16+D27</f>
        <v>6829957211.400001</v>
      </c>
      <c r="E32" s="71">
        <f>+E16+E27</f>
        <v>13777173697.4</v>
      </c>
      <c r="F32" s="87">
        <f t="shared" si="1"/>
        <v>69555151878.02</v>
      </c>
    </row>
    <row r="33" spans="1:6" ht="15">
      <c r="A33" s="85" t="s">
        <v>127</v>
      </c>
      <c r="B33" s="86" t="s">
        <v>128</v>
      </c>
      <c r="C33" s="71"/>
      <c r="D33" s="71"/>
      <c r="E33" s="71"/>
      <c r="F33" s="87"/>
    </row>
    <row r="34" spans="1:6" ht="15">
      <c r="A34" s="85"/>
      <c r="B34" s="86" t="s">
        <v>129</v>
      </c>
      <c r="C34" s="71"/>
      <c r="D34" s="71"/>
      <c r="E34" s="71"/>
      <c r="F34" s="87"/>
    </row>
    <row r="35" spans="1:9" ht="15">
      <c r="A35" s="85"/>
      <c r="B35" s="86" t="s">
        <v>130</v>
      </c>
      <c r="C35" s="71">
        <f>+C31-C32</f>
        <v>451545820.98999786</v>
      </c>
      <c r="D35" s="71">
        <f>+D31-D32</f>
        <v>-848470460.4100008</v>
      </c>
      <c r="E35" s="71">
        <f>+E31-E32</f>
        <v>-1260035797.7199993</v>
      </c>
      <c r="F35" s="87">
        <f>SUM(C35:E35)</f>
        <v>-1656960437.1400023</v>
      </c>
      <c r="I35" s="73"/>
    </row>
    <row r="36" spans="1:9" ht="15">
      <c r="A36" s="85" t="s">
        <v>131</v>
      </c>
      <c r="B36" s="86" t="s">
        <v>132</v>
      </c>
      <c r="C36" s="72"/>
      <c r="D36" s="72"/>
      <c r="E36" s="95"/>
      <c r="F36" s="96"/>
      <c r="I36" s="73"/>
    </row>
    <row r="37" spans="1:9" ht="15">
      <c r="A37" s="85"/>
      <c r="B37" s="86" t="s">
        <v>133</v>
      </c>
      <c r="C37" s="72"/>
      <c r="D37" s="72"/>
      <c r="E37" s="71">
        <v>1409156848.36</v>
      </c>
      <c r="F37" s="87">
        <f>SUM(C37:E37)</f>
        <v>1409156848.36</v>
      </c>
      <c r="I37" s="73"/>
    </row>
    <row r="38" spans="1:9" ht="15">
      <c r="A38" s="85" t="s">
        <v>134</v>
      </c>
      <c r="B38" s="86" t="s">
        <v>135</v>
      </c>
      <c r="C38" s="72"/>
      <c r="D38" s="72"/>
      <c r="E38" s="72"/>
      <c r="F38" s="97"/>
      <c r="I38" s="73"/>
    </row>
    <row r="39" spans="1:9" ht="15">
      <c r="A39" s="85"/>
      <c r="B39" s="86" t="s">
        <v>129</v>
      </c>
      <c r="C39" s="72"/>
      <c r="D39" s="72"/>
      <c r="E39" s="72"/>
      <c r="F39" s="97"/>
      <c r="I39" s="73"/>
    </row>
    <row r="40" spans="1:9" ht="15">
      <c r="A40" s="85"/>
      <c r="B40" s="86" t="s">
        <v>136</v>
      </c>
      <c r="C40" s="71">
        <f>+C35-C37</f>
        <v>451545820.98999786</v>
      </c>
      <c r="D40" s="71">
        <f>+D35-D37</f>
        <v>-848470460.4100008</v>
      </c>
      <c r="E40" s="71">
        <f>+E35-E37</f>
        <v>-2669192646.079999</v>
      </c>
      <c r="F40" s="87">
        <f aca="true" t="shared" si="2" ref="F40:F65">SUM(C40:E40)</f>
        <v>-3066117285.500002</v>
      </c>
      <c r="I40" s="73"/>
    </row>
    <row r="41" spans="1:9" s="2" customFormat="1" ht="15">
      <c r="A41" s="98" t="s">
        <v>137</v>
      </c>
      <c r="B41" s="86" t="s">
        <v>138</v>
      </c>
      <c r="C41" s="94">
        <v>618995222.04</v>
      </c>
      <c r="D41" s="94">
        <v>1435297787.89</v>
      </c>
      <c r="E41" s="94">
        <v>1251832888.01</v>
      </c>
      <c r="F41" s="87">
        <f t="shared" si="2"/>
        <v>3306125897.94</v>
      </c>
      <c r="I41" s="82"/>
    </row>
    <row r="42" spans="1:9" s="2" customFormat="1" ht="15">
      <c r="A42" s="98" t="s">
        <v>139</v>
      </c>
      <c r="B42" s="86" t="s">
        <v>140</v>
      </c>
      <c r="C42" s="94">
        <v>3101111387.42</v>
      </c>
      <c r="D42" s="94">
        <v>689733316.85</v>
      </c>
      <c r="E42" s="94">
        <v>0</v>
      </c>
      <c r="F42" s="87">
        <f t="shared" si="2"/>
        <v>3790844704.27</v>
      </c>
      <c r="H42" s="83"/>
      <c r="I42" s="82"/>
    </row>
    <row r="43" spans="1:9" ht="15">
      <c r="A43" s="98" t="s">
        <v>141</v>
      </c>
      <c r="B43" s="86" t="s">
        <v>142</v>
      </c>
      <c r="C43" s="71">
        <f>C40+C41-C42</f>
        <v>-2030570344.3900023</v>
      </c>
      <c r="D43" s="71">
        <f>D40+D41-D42</f>
        <v>-102905989.37000072</v>
      </c>
      <c r="E43" s="71">
        <f>E40+E41-E42</f>
        <v>-1417359758.069999</v>
      </c>
      <c r="F43" s="87">
        <f t="shared" si="2"/>
        <v>-3550836091.830002</v>
      </c>
      <c r="I43" s="73"/>
    </row>
    <row r="44" spans="1:6" ht="15">
      <c r="A44" s="85" t="s">
        <v>143</v>
      </c>
      <c r="B44" s="76" t="s">
        <v>144</v>
      </c>
      <c r="C44" s="74">
        <f>+C45+C56+C66</f>
        <v>7131452030.66</v>
      </c>
      <c r="D44" s="74">
        <f>+D45+D56+D66</f>
        <v>816661206.16</v>
      </c>
      <c r="E44" s="74">
        <f>+E45+E56+E66</f>
        <v>2053024378.57</v>
      </c>
      <c r="F44" s="99">
        <f t="shared" si="2"/>
        <v>10001137615.39</v>
      </c>
    </row>
    <row r="45" spans="1:6" s="2" customFormat="1" ht="15">
      <c r="A45" s="98"/>
      <c r="B45" s="76" t="s">
        <v>145</v>
      </c>
      <c r="C45" s="74">
        <f>+C46+C47+C48+C49+C55</f>
        <v>591952864.87</v>
      </c>
      <c r="D45" s="74">
        <f>+D46+D47+D48+D49+D55</f>
        <v>165236360.66</v>
      </c>
      <c r="E45" s="74">
        <f>+E46+E47+E48+E49+E55</f>
        <v>642369838.52</v>
      </c>
      <c r="F45" s="99">
        <f t="shared" si="2"/>
        <v>1399559064.05</v>
      </c>
    </row>
    <row r="46" spans="1:6" s="79" customFormat="1" ht="15" hidden="1">
      <c r="A46" s="100"/>
      <c r="B46" s="101" t="s">
        <v>146</v>
      </c>
      <c r="C46" s="80"/>
      <c r="D46" s="80"/>
      <c r="E46" s="80"/>
      <c r="F46" s="102">
        <f t="shared" si="2"/>
        <v>0</v>
      </c>
    </row>
    <row r="47" spans="1:6" s="79" customFormat="1" ht="15" hidden="1">
      <c r="A47" s="100"/>
      <c r="B47" s="101" t="s">
        <v>147</v>
      </c>
      <c r="C47" s="80"/>
      <c r="D47" s="80"/>
      <c r="E47" s="80"/>
      <c r="F47" s="102">
        <f t="shared" si="2"/>
        <v>0</v>
      </c>
    </row>
    <row r="48" spans="1:6" s="79" customFormat="1" ht="15" hidden="1">
      <c r="A48" s="100"/>
      <c r="B48" s="101" t="s">
        <v>148</v>
      </c>
      <c r="C48" s="80"/>
      <c r="D48" s="80"/>
      <c r="E48" s="80"/>
      <c r="F48" s="103">
        <f t="shared" si="2"/>
        <v>0</v>
      </c>
    </row>
    <row r="49" spans="1:6" s="2" customFormat="1" ht="15">
      <c r="A49" s="98"/>
      <c r="B49" s="104" t="s">
        <v>149</v>
      </c>
      <c r="C49" s="74">
        <f>SUM(C50:C54)</f>
        <v>591952864.87</v>
      </c>
      <c r="D49" s="74">
        <f>SUM(D50:D54)</f>
        <v>165236360.66</v>
      </c>
      <c r="E49" s="74">
        <f>SUM(E50:E54)</f>
        <v>642369838.52</v>
      </c>
      <c r="F49" s="105">
        <f t="shared" si="2"/>
        <v>1399559064.05</v>
      </c>
    </row>
    <row r="50" spans="1:6" s="79" customFormat="1" ht="15">
      <c r="A50" s="100"/>
      <c r="B50" s="106" t="s">
        <v>150</v>
      </c>
      <c r="C50" s="80">
        <v>547448668.38</v>
      </c>
      <c r="D50" s="80">
        <v>165236360.66</v>
      </c>
      <c r="E50" s="80">
        <v>642369838.52</v>
      </c>
      <c r="F50" s="103">
        <f t="shared" si="2"/>
        <v>1355054867.56</v>
      </c>
    </row>
    <row r="51" spans="1:6" s="79" customFormat="1" ht="15">
      <c r="A51" s="100"/>
      <c r="B51" s="106" t="s">
        <v>151</v>
      </c>
      <c r="C51" s="80">
        <v>9646604.89</v>
      </c>
      <c r="D51" s="80">
        <v>0</v>
      </c>
      <c r="E51" s="80">
        <v>0</v>
      </c>
      <c r="F51" s="103">
        <f t="shared" si="2"/>
        <v>9646604.89</v>
      </c>
    </row>
    <row r="52" spans="1:6" s="79" customFormat="1" ht="15" hidden="1">
      <c r="A52" s="100"/>
      <c r="B52" s="106" t="s">
        <v>152</v>
      </c>
      <c r="C52" s="80"/>
      <c r="D52" s="80"/>
      <c r="E52" s="80"/>
      <c r="F52" s="103">
        <f t="shared" si="2"/>
        <v>0</v>
      </c>
    </row>
    <row r="53" spans="1:6" s="79" customFormat="1" ht="15">
      <c r="A53" s="100"/>
      <c r="B53" s="106" t="s">
        <v>153</v>
      </c>
      <c r="C53" s="80">
        <v>34857591.6</v>
      </c>
      <c r="D53" s="80">
        <v>0</v>
      </c>
      <c r="E53" s="80">
        <v>0</v>
      </c>
      <c r="F53" s="103">
        <f t="shared" si="2"/>
        <v>34857591.6</v>
      </c>
    </row>
    <row r="54" spans="1:6" s="79" customFormat="1" ht="15" hidden="1">
      <c r="A54" s="100"/>
      <c r="B54" s="106" t="s">
        <v>154</v>
      </c>
      <c r="C54" s="80"/>
      <c r="D54" s="80"/>
      <c r="E54" s="80"/>
      <c r="F54" s="103">
        <f t="shared" si="2"/>
        <v>0</v>
      </c>
    </row>
    <row r="55" spans="1:6" s="79" customFormat="1" ht="15" hidden="1">
      <c r="A55" s="100"/>
      <c r="B55" s="101" t="s">
        <v>155</v>
      </c>
      <c r="C55" s="80"/>
      <c r="D55" s="80"/>
      <c r="E55" s="80"/>
      <c r="F55" s="103">
        <f t="shared" si="2"/>
        <v>0</v>
      </c>
    </row>
    <row r="56" spans="1:6" s="2" customFormat="1" ht="15">
      <c r="A56" s="98"/>
      <c r="B56" s="76" t="s">
        <v>156</v>
      </c>
      <c r="C56" s="74">
        <f>SUM(C57:C65)</f>
        <v>6539499165.79</v>
      </c>
      <c r="D56" s="74">
        <f>SUM(D57:D65)</f>
        <v>651424845.5</v>
      </c>
      <c r="E56" s="74">
        <f>SUM(E57:E65)</f>
        <v>1410654540.05</v>
      </c>
      <c r="F56" s="105">
        <f t="shared" si="2"/>
        <v>8601578551.34</v>
      </c>
    </row>
    <row r="57" spans="1:6" s="79" customFormat="1" ht="15">
      <c r="A57" s="100"/>
      <c r="B57" s="101" t="s">
        <v>157</v>
      </c>
      <c r="C57" s="80">
        <v>731504442.34</v>
      </c>
      <c r="D57" s="80">
        <v>0</v>
      </c>
      <c r="E57" s="80">
        <v>0</v>
      </c>
      <c r="F57" s="102">
        <f t="shared" si="2"/>
        <v>731504442.34</v>
      </c>
    </row>
    <row r="58" spans="1:6" s="79" customFormat="1" ht="15" hidden="1">
      <c r="A58" s="100"/>
      <c r="B58" s="101" t="s">
        <v>158</v>
      </c>
      <c r="C58" s="80"/>
      <c r="D58" s="80"/>
      <c r="E58" s="80"/>
      <c r="F58" s="102">
        <f t="shared" si="2"/>
        <v>0</v>
      </c>
    </row>
    <row r="59" spans="1:6" s="79" customFormat="1" ht="15" hidden="1">
      <c r="A59" s="100"/>
      <c r="B59" s="101" t="s">
        <v>159</v>
      </c>
      <c r="C59" s="80"/>
      <c r="D59" s="80"/>
      <c r="E59" s="80"/>
      <c r="F59" s="102">
        <f t="shared" si="2"/>
        <v>0</v>
      </c>
    </row>
    <row r="60" spans="1:6" s="79" customFormat="1" ht="15">
      <c r="A60" s="100"/>
      <c r="B60" s="101" t="s">
        <v>160</v>
      </c>
      <c r="C60" s="80">
        <v>113707748</v>
      </c>
      <c r="D60" s="80"/>
      <c r="E60" s="80"/>
      <c r="F60" s="102">
        <f t="shared" si="2"/>
        <v>113707748</v>
      </c>
    </row>
    <row r="61" spans="1:6" s="79" customFormat="1" ht="15" hidden="1">
      <c r="A61" s="100"/>
      <c r="B61" s="101" t="s">
        <v>161</v>
      </c>
      <c r="C61" s="80"/>
      <c r="D61" s="80"/>
      <c r="E61" s="80"/>
      <c r="F61" s="102">
        <f t="shared" si="2"/>
        <v>0</v>
      </c>
    </row>
    <row r="62" spans="1:6" s="79" customFormat="1" ht="15" hidden="1">
      <c r="A62" s="100"/>
      <c r="B62" s="101" t="s">
        <v>162</v>
      </c>
      <c r="C62" s="80"/>
      <c r="D62" s="80"/>
      <c r="E62" s="80"/>
      <c r="F62" s="102">
        <f t="shared" si="2"/>
        <v>0</v>
      </c>
    </row>
    <row r="63" spans="1:6" s="79" customFormat="1" ht="15">
      <c r="A63" s="100"/>
      <c r="B63" s="101" t="s">
        <v>163</v>
      </c>
      <c r="C63" s="80">
        <v>5602338880</v>
      </c>
      <c r="D63" s="80">
        <v>651424845.5</v>
      </c>
      <c r="E63" s="80">
        <v>1410654540.05</v>
      </c>
      <c r="F63" s="102">
        <f t="shared" si="2"/>
        <v>7664418265.55</v>
      </c>
    </row>
    <row r="64" spans="1:6" s="79" customFormat="1" ht="15" hidden="1">
      <c r="A64" s="100"/>
      <c r="B64" s="118" t="s">
        <v>157</v>
      </c>
      <c r="C64" s="80"/>
      <c r="D64" s="80"/>
      <c r="E64" s="80"/>
      <c r="F64" s="102"/>
    </row>
    <row r="65" spans="1:6" s="79" customFormat="1" ht="15">
      <c r="A65" s="100"/>
      <c r="B65" s="101" t="s">
        <v>164</v>
      </c>
      <c r="C65" s="80">
        <v>91948095.45</v>
      </c>
      <c r="D65" s="80">
        <v>0</v>
      </c>
      <c r="E65" s="80">
        <v>0</v>
      </c>
      <c r="F65" s="102">
        <f t="shared" si="2"/>
        <v>91948095.45</v>
      </c>
    </row>
    <row r="66" spans="1:6" ht="15" hidden="1">
      <c r="A66" s="98"/>
      <c r="B66" s="76" t="s">
        <v>165</v>
      </c>
      <c r="C66" s="74"/>
      <c r="D66" s="74">
        <v>0</v>
      </c>
      <c r="E66" s="74">
        <v>0</v>
      </c>
      <c r="F66" s="99">
        <f aca="true" t="shared" si="3" ref="F66:F86">SUM(C66:E66)</f>
        <v>0</v>
      </c>
    </row>
    <row r="67" spans="1:6" ht="15">
      <c r="A67" s="98" t="s">
        <v>166</v>
      </c>
      <c r="B67" s="76" t="s">
        <v>167</v>
      </c>
      <c r="C67" s="74">
        <f>+C68+C78+C87</f>
        <v>5098256475.77</v>
      </c>
      <c r="D67" s="74">
        <f>+D68+D78+D87</f>
        <v>716380427.29</v>
      </c>
      <c r="E67" s="74">
        <f>+E68+E78+E87</f>
        <v>635664620.5</v>
      </c>
      <c r="F67" s="99">
        <f t="shared" si="3"/>
        <v>6450301523.56</v>
      </c>
    </row>
    <row r="68" spans="1:6" ht="15">
      <c r="A68" s="107"/>
      <c r="B68" s="76" t="s">
        <v>122</v>
      </c>
      <c r="C68" s="75">
        <f>+C69+C70+C71+C72+C77</f>
        <v>4027633197.09</v>
      </c>
      <c r="D68" s="75">
        <f>+D69+D70+D71+D72+D77</f>
        <v>716380427.29</v>
      </c>
      <c r="E68" s="75">
        <f>+E69+E70+E71+E72+E77</f>
        <v>635664620.5</v>
      </c>
      <c r="F68" s="99">
        <f t="shared" si="3"/>
        <v>5379678244.88</v>
      </c>
    </row>
    <row r="69" spans="1:6" s="79" customFormat="1" ht="15" hidden="1">
      <c r="A69" s="108"/>
      <c r="B69" s="101" t="s">
        <v>168</v>
      </c>
      <c r="C69" s="81"/>
      <c r="D69" s="81"/>
      <c r="E69" s="81"/>
      <c r="F69" s="102">
        <f t="shared" si="3"/>
        <v>0</v>
      </c>
    </row>
    <row r="70" spans="1:6" s="79" customFormat="1" ht="15" hidden="1">
      <c r="A70" s="108"/>
      <c r="B70" s="101" t="s">
        <v>169</v>
      </c>
      <c r="C70" s="81"/>
      <c r="D70" s="81"/>
      <c r="E70" s="81"/>
      <c r="F70" s="102">
        <f t="shared" si="3"/>
        <v>0</v>
      </c>
    </row>
    <row r="71" spans="1:6" s="79" customFormat="1" ht="15" hidden="1">
      <c r="A71" s="108"/>
      <c r="B71" s="101" t="s">
        <v>170</v>
      </c>
      <c r="C71" s="81"/>
      <c r="D71" s="81"/>
      <c r="E71" s="81"/>
      <c r="F71" s="102">
        <f t="shared" si="3"/>
        <v>0</v>
      </c>
    </row>
    <row r="72" spans="1:6" s="2" customFormat="1" ht="15">
      <c r="A72" s="109"/>
      <c r="B72" s="104" t="s">
        <v>171</v>
      </c>
      <c r="C72" s="75">
        <f>SUM(C73:C76)</f>
        <v>4027633197.09</v>
      </c>
      <c r="D72" s="75">
        <f>SUM(D73:D76)</f>
        <v>716380427.29</v>
      </c>
      <c r="E72" s="75">
        <f>SUM(E73:E76)</f>
        <v>635664620.5</v>
      </c>
      <c r="F72" s="105">
        <f t="shared" si="3"/>
        <v>5379678244.88</v>
      </c>
    </row>
    <row r="73" spans="1:6" s="79" customFormat="1" ht="15">
      <c r="A73" s="108"/>
      <c r="B73" s="106" t="s">
        <v>172</v>
      </c>
      <c r="C73" s="81">
        <v>3921012242.56</v>
      </c>
      <c r="D73" s="81">
        <v>670501377.14</v>
      </c>
      <c r="E73" s="81">
        <v>635664620.5</v>
      </c>
      <c r="F73" s="103">
        <f t="shared" si="3"/>
        <v>5227178240.2</v>
      </c>
    </row>
    <row r="74" spans="1:6" s="79" customFormat="1" ht="15">
      <c r="A74" s="108"/>
      <c r="B74" s="106" t="s">
        <v>173</v>
      </c>
      <c r="C74" s="81">
        <v>7750000</v>
      </c>
      <c r="D74" s="81"/>
      <c r="E74" s="81"/>
      <c r="F74" s="103">
        <f t="shared" si="3"/>
        <v>7750000</v>
      </c>
    </row>
    <row r="75" spans="1:6" s="79" customFormat="1" ht="15" hidden="1">
      <c r="A75" s="108"/>
      <c r="B75" s="106" t="s">
        <v>174</v>
      </c>
      <c r="C75" s="81"/>
      <c r="D75" s="81"/>
      <c r="E75" s="81"/>
      <c r="F75" s="103">
        <f t="shared" si="3"/>
        <v>0</v>
      </c>
    </row>
    <row r="76" spans="1:6" s="79" customFormat="1" ht="15">
      <c r="A76" s="108"/>
      <c r="B76" s="106" t="s">
        <v>175</v>
      </c>
      <c r="C76" s="81">
        <v>98870954.53</v>
      </c>
      <c r="D76" s="81">
        <v>45879050.15</v>
      </c>
      <c r="E76" s="81">
        <v>0</v>
      </c>
      <c r="F76" s="103">
        <f t="shared" si="3"/>
        <v>144750004.68</v>
      </c>
    </row>
    <row r="77" spans="1:6" s="79" customFormat="1" ht="15" hidden="1">
      <c r="A77" s="108"/>
      <c r="B77" s="101" t="s">
        <v>176</v>
      </c>
      <c r="C77" s="81"/>
      <c r="D77" s="81"/>
      <c r="E77" s="81"/>
      <c r="F77" s="103">
        <f t="shared" si="3"/>
        <v>0</v>
      </c>
    </row>
    <row r="78" spans="1:6" s="2" customFormat="1" ht="15">
      <c r="A78" s="109"/>
      <c r="B78" s="76" t="s">
        <v>177</v>
      </c>
      <c r="C78" s="75">
        <f>SUM(C79:C86)</f>
        <v>1070623278.6800001</v>
      </c>
      <c r="D78" s="75">
        <f>SUM(D79:D86)</f>
        <v>0</v>
      </c>
      <c r="E78" s="75">
        <f>SUM(E79:E86)</f>
        <v>0</v>
      </c>
      <c r="F78" s="105">
        <f t="shared" si="3"/>
        <v>1070623278.6800001</v>
      </c>
    </row>
    <row r="79" spans="1:6" s="79" customFormat="1" ht="15" hidden="1">
      <c r="A79" s="108"/>
      <c r="B79" s="101" t="s">
        <v>178</v>
      </c>
      <c r="C79" s="81"/>
      <c r="D79" s="81"/>
      <c r="E79" s="81"/>
      <c r="F79" s="103">
        <f t="shared" si="3"/>
        <v>0</v>
      </c>
    </row>
    <row r="80" spans="1:6" s="79" customFormat="1" ht="15" hidden="1">
      <c r="A80" s="108"/>
      <c r="B80" s="101" t="s">
        <v>179</v>
      </c>
      <c r="C80" s="81"/>
      <c r="D80" s="81"/>
      <c r="E80" s="81"/>
      <c r="F80" s="103">
        <f t="shared" si="3"/>
        <v>0</v>
      </c>
    </row>
    <row r="81" spans="1:6" s="79" customFormat="1" ht="15" hidden="1">
      <c r="A81" s="108"/>
      <c r="B81" s="101" t="s">
        <v>180</v>
      </c>
      <c r="C81" s="81"/>
      <c r="D81" s="81"/>
      <c r="E81" s="81"/>
      <c r="F81" s="103">
        <f t="shared" si="3"/>
        <v>0</v>
      </c>
    </row>
    <row r="82" spans="1:6" s="79" customFormat="1" ht="15">
      <c r="A82" s="108"/>
      <c r="B82" s="101" t="s">
        <v>181</v>
      </c>
      <c r="C82" s="81">
        <v>43580.2</v>
      </c>
      <c r="D82" s="81"/>
      <c r="E82" s="81"/>
      <c r="F82" s="103">
        <f t="shared" si="3"/>
        <v>43580.2</v>
      </c>
    </row>
    <row r="83" spans="1:6" s="79" customFormat="1" ht="15">
      <c r="A83" s="108"/>
      <c r="B83" s="101" t="s">
        <v>182</v>
      </c>
      <c r="C83" s="81">
        <v>18550502.18</v>
      </c>
      <c r="D83" s="81">
        <v>0</v>
      </c>
      <c r="E83" s="81">
        <v>0</v>
      </c>
      <c r="F83" s="103">
        <f t="shared" si="3"/>
        <v>18550502.18</v>
      </c>
    </row>
    <row r="84" spans="1:6" s="79" customFormat="1" ht="15">
      <c r="A84" s="108"/>
      <c r="B84" s="118" t="s">
        <v>178</v>
      </c>
      <c r="C84" s="81">
        <v>731504442.34</v>
      </c>
      <c r="D84" s="81">
        <v>0</v>
      </c>
      <c r="E84" s="81">
        <v>0</v>
      </c>
      <c r="F84" s="103">
        <f t="shared" si="3"/>
        <v>731504442.34</v>
      </c>
    </row>
    <row r="85" spans="1:6" s="79" customFormat="1" ht="15">
      <c r="A85" s="108"/>
      <c r="B85" s="101" t="s">
        <v>183</v>
      </c>
      <c r="C85" s="81">
        <v>320524753.96</v>
      </c>
      <c r="D85" s="81">
        <v>0</v>
      </c>
      <c r="E85" s="81">
        <v>0</v>
      </c>
      <c r="F85" s="103">
        <f t="shared" si="3"/>
        <v>320524753.96</v>
      </c>
    </row>
    <row r="86" spans="1:6" s="79" customFormat="1" ht="15" hidden="1">
      <c r="A86" s="108"/>
      <c r="B86" s="101" t="s">
        <v>184</v>
      </c>
      <c r="C86" s="81"/>
      <c r="D86" s="81"/>
      <c r="E86" s="81"/>
      <c r="F86" s="103">
        <f t="shared" si="3"/>
        <v>0</v>
      </c>
    </row>
    <row r="87" spans="1:6" s="79" customFormat="1" ht="15" hidden="1">
      <c r="A87" s="108"/>
      <c r="B87" s="110" t="s">
        <v>185</v>
      </c>
      <c r="C87" s="81"/>
      <c r="D87" s="81"/>
      <c r="E87" s="81"/>
      <c r="F87" s="103">
        <f>SUM(C87:E87)</f>
        <v>0</v>
      </c>
    </row>
    <row r="88" spans="1:6" s="79" customFormat="1" ht="15">
      <c r="A88" s="98" t="s">
        <v>188</v>
      </c>
      <c r="B88" s="76" t="s">
        <v>186</v>
      </c>
      <c r="C88" s="81">
        <v>0</v>
      </c>
      <c r="D88" s="81">
        <v>2625210.5</v>
      </c>
      <c r="E88" s="81">
        <v>0</v>
      </c>
      <c r="F88" s="103">
        <f>SUM(C88:E88)</f>
        <v>2625210.5</v>
      </c>
    </row>
    <row r="89" spans="1:6" s="79" customFormat="1" ht="15">
      <c r="A89" s="98" t="s">
        <v>190</v>
      </c>
      <c r="B89" s="76" t="s">
        <v>187</v>
      </c>
      <c r="C89" s="81">
        <v>2625210.5</v>
      </c>
      <c r="D89" s="81">
        <v>0</v>
      </c>
      <c r="E89" s="81">
        <v>0</v>
      </c>
      <c r="F89" s="102">
        <f>SUM(C89:E89)</f>
        <v>2625210.5</v>
      </c>
    </row>
    <row r="90" spans="1:6" ht="15.75" customHeight="1" thickBot="1">
      <c r="A90" s="111" t="s">
        <v>210</v>
      </c>
      <c r="B90" s="112" t="s">
        <v>189</v>
      </c>
      <c r="C90" s="113">
        <f>+C44-C67+C88-C89</f>
        <v>2030570344.3899994</v>
      </c>
      <c r="D90" s="113">
        <f>+D44-D67+D88-D89</f>
        <v>102905989.37</v>
      </c>
      <c r="E90" s="113">
        <f>+E44-E67+E88-E89</f>
        <v>1417359758.07</v>
      </c>
      <c r="F90" s="114">
        <f>SUM(C90:E90)</f>
        <v>3550836091.829999</v>
      </c>
    </row>
    <row r="91" spans="1:6" ht="6.75" customHeight="1" hidden="1">
      <c r="A91" s="70"/>
      <c r="B91" s="76"/>
      <c r="C91" s="75"/>
      <c r="D91" s="75"/>
      <c r="E91" s="75"/>
      <c r="F91" s="75"/>
    </row>
    <row r="92" spans="1:6" ht="15.75" hidden="1" thickTop="1">
      <c r="A92" s="70" t="s">
        <v>190</v>
      </c>
      <c r="B92" s="76" t="s">
        <v>191</v>
      </c>
      <c r="C92" s="75"/>
      <c r="D92" s="75"/>
      <c r="E92" s="75"/>
      <c r="F92" s="75"/>
    </row>
    <row r="93" spans="1:6" ht="16.5" hidden="1" thickBot="1" thickTop="1">
      <c r="A93" s="70"/>
      <c r="B93" s="76" t="s">
        <v>192</v>
      </c>
      <c r="C93" s="77">
        <f>C43+C90</f>
        <v>-2.86102294921875E-06</v>
      </c>
      <c r="D93" s="77">
        <f>D43+D90</f>
        <v>-7.152557373046875E-07</v>
      </c>
      <c r="E93" s="77">
        <f>E43+E90</f>
        <v>0</v>
      </c>
      <c r="F93" s="77">
        <f>SUM(C93:E93)</f>
        <v>-3.5762786865234375E-06</v>
      </c>
    </row>
    <row r="94" spans="1:6" ht="15.75" thickTop="1">
      <c r="A94" s="70"/>
      <c r="B94" s="76"/>
      <c r="C94" s="78"/>
      <c r="D94" s="78"/>
      <c r="E94" s="78"/>
      <c r="F94" s="78"/>
    </row>
    <row r="95" spans="1:6" ht="39.75" customHeight="1">
      <c r="A95" s="125" t="s">
        <v>57</v>
      </c>
      <c r="B95" s="125"/>
      <c r="C95" s="125"/>
      <c r="D95" s="125"/>
      <c r="E95" s="125"/>
      <c r="F95" s="125"/>
    </row>
    <row r="96" spans="1:6" ht="15">
      <c r="A96" s="116"/>
      <c r="B96" s="116"/>
      <c r="C96" s="116"/>
      <c r="D96" s="116"/>
      <c r="E96" s="116"/>
      <c r="F96" s="116"/>
    </row>
    <row r="97" ht="15">
      <c r="A97" t="s">
        <v>197</v>
      </c>
    </row>
    <row r="98" ht="15">
      <c r="A98" s="3" t="s">
        <v>16</v>
      </c>
    </row>
  </sheetData>
  <sheetProtection/>
  <mergeCells count="1">
    <mergeCell ref="A95:F95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2015-12-23T12:11:36Z</dcterms:modified>
  <cp:category/>
  <cp:version/>
  <cp:contentType/>
  <cp:contentStatus/>
</cp:coreProperties>
</file>